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10" windowWidth="11340" windowHeight="2490" tabRatio="920" activeTab="0"/>
  </bookViews>
  <sheets>
    <sheet name="Nakrebi" sheetId="1" r:id="rId1"/>
    <sheet name="obieqturi" sheetId="2" r:id="rId2"/>
    <sheet name="N0" sheetId="3" state="hidden" r:id="rId3"/>
    <sheet name="N1" sheetId="4" r:id="rId4"/>
    <sheet name="N2" sheetId="5" r:id="rId5"/>
    <sheet name="Sheet1" sheetId="6" r:id="rId6"/>
    <sheet name="მოცულობები" sheetId="7" state="hidden" r:id="rId7"/>
  </sheets>
  <definedNames>
    <definedName name="_xlnm.Print_Area" localSheetId="2">'N0'!$A$1:$M$31</definedName>
    <definedName name="_xlnm.Print_Area" localSheetId="3">'N1'!$A$1:$M$74</definedName>
    <definedName name="_xlnm.Print_Area" localSheetId="4">'N2'!$A$1:$M$36</definedName>
    <definedName name="_xlnm.Print_Area" localSheetId="0">'Nakrebi'!$A$1:$I$53</definedName>
    <definedName name="_xlnm.Print_Area" localSheetId="1">'obieqturi'!$A$1:$I$20</definedName>
    <definedName name="_xlnm.Print_Area" localSheetId="6">'მოცულობები'!$A$1:$I$35</definedName>
    <definedName name="_xlnm.Print_Titles" localSheetId="2">'N0'!$10:$10</definedName>
    <definedName name="_xlnm.Print_Titles" localSheetId="3">'N1'!$10:$10</definedName>
    <definedName name="_xlnm.Print_Titles" localSheetId="4">'N2'!$10:$10</definedName>
    <definedName name="_xlnm.Print_Titles" localSheetId="0">'Nakrebi'!$22:$22</definedName>
    <definedName name="_xlnm.Print_Titles" localSheetId="1">'obieqturi'!$9:$9</definedName>
  </definedNames>
  <calcPr fullCalcOnLoad="1"/>
</workbook>
</file>

<file path=xl/sharedStrings.xml><?xml version="1.0" encoding="utf-8"?>
<sst xmlns="http://schemas.openxmlformats.org/spreadsheetml/2006/main" count="417" uniqueCount="223">
  <si>
    <t>N</t>
  </si>
  <si>
    <t xml:space="preserve"> N</t>
  </si>
  <si>
    <t xml:space="preserve">      სახარჯთაღრიცხვო ღირებულება (ათასი ლარი)</t>
  </si>
  <si>
    <t>სამშენებლო სამუშაოები</t>
  </si>
  <si>
    <t>სხვადასხვა ხარჯები</t>
  </si>
  <si>
    <t>სულ</t>
  </si>
  <si>
    <t>ჯამი</t>
  </si>
  <si>
    <t>შეადგინა</t>
  </si>
  <si>
    <t>გეგმიური მოგება 8%</t>
  </si>
  <si>
    <t xml:space="preserve">სამონტაჟო სამუშაოები </t>
  </si>
  <si>
    <t>ხარჯთაღრიცხვის N</t>
  </si>
  <si>
    <t xml:space="preserve"> ხარჯთაღრიცხვის დასახელება</t>
  </si>
  <si>
    <t>სულ ხარჯთაღრიცხვით</t>
  </si>
  <si>
    <t>მ3</t>
  </si>
  <si>
    <t>განზ. ერთ.</t>
  </si>
  <si>
    <t>ნორმა ერთ-ზე</t>
  </si>
  <si>
    <t>რაოდე-ნობა</t>
  </si>
  <si>
    <t>(ლარი)</t>
  </si>
  <si>
    <t>ლარი</t>
  </si>
  <si>
    <t xml:space="preserve">    მასალები</t>
  </si>
  <si>
    <t>ტ</t>
  </si>
  <si>
    <t xml:space="preserve">   სულ</t>
  </si>
  <si>
    <t>ერთ.ფასი</t>
  </si>
  <si>
    <t>მანქ.მექ-ზმები (ლ)</t>
  </si>
  <si>
    <t xml:space="preserve"> შიფრი</t>
  </si>
  <si>
    <t>შეადგინა:</t>
  </si>
  <si>
    <t>კაც/სთ</t>
  </si>
  <si>
    <t xml:space="preserve">სამუშაოს დასახელება </t>
  </si>
  <si>
    <t xml:space="preserve">   ხელფასი (ლ)</t>
  </si>
  <si>
    <t>სხვა მასალები</t>
  </si>
  <si>
    <t xml:space="preserve">  ჯამი</t>
  </si>
  <si>
    <t>მუშა-მშენებლების შრომის დანახარჯი</t>
  </si>
  <si>
    <t>საობიექტო ხარჯთაღრიცხვა N 1</t>
  </si>
  <si>
    <t>სხვა მანქანები</t>
  </si>
  <si>
    <t>მანქ/ს</t>
  </si>
  <si>
    <t>8-3-2</t>
  </si>
  <si>
    <t>I თავის ჯამი:</t>
  </si>
  <si>
    <t>II თავის ჯამი:</t>
  </si>
  <si>
    <t>ც</t>
  </si>
  <si>
    <t>ცალი</t>
  </si>
  <si>
    <t>1-80-3</t>
  </si>
  <si>
    <t>საბ.ფასი</t>
  </si>
  <si>
    <t>mTavari sammarTvelo (sammarTvelo)</t>
  </si>
  <si>
    <t>damtkicebulia:</t>
  </si>
  <si>
    <t>krebsiTi saxarjTaRricxvo TanxiT</t>
  </si>
  <si>
    <t>aTasi lari</t>
  </si>
  <si>
    <t>maT Soris ukan dasabrunebeli Tanxa</t>
  </si>
  <si>
    <t>(miTiTeba dokumentze damtkicebis Sesaxeb)</t>
  </si>
  <si>
    <t>"</t>
  </si>
  <si>
    <t>mSeneblobis Rirebulebis</t>
  </si>
  <si>
    <t>krebsiTi saxarjTaRricxvo gaangariSeba</t>
  </si>
  <si>
    <t>(mSeneblobis dasaxeleba)</t>
  </si>
  <si>
    <t>rigiTi #</t>
  </si>
  <si>
    <t>xarjTaRricxvebisa da angariSebis nomrebi</t>
  </si>
  <si>
    <t>samuSaoebis dasaxeleba</t>
  </si>
  <si>
    <t>saxarjTaRricxvo Rirebuleba, aTasi lari</t>
  </si>
  <si>
    <t>saerTo sa-                                                                                                                                                                                                                                                                         xarjTaRri-cxvo Rire-buleba, aTasi lari</t>
  </si>
  <si>
    <t>samSeneblo samuSaoebi</t>
  </si>
  <si>
    <t>samontaJo samuSaoebi</t>
  </si>
  <si>
    <t xml:space="preserve">mowyobilo-bebi, aveji, inventari </t>
  </si>
  <si>
    <t>sxva xarjebi</t>
  </si>
  <si>
    <t>Tavi 2</t>
  </si>
  <si>
    <t>mSeneblobis ZiriTadi     obieqtebi</t>
  </si>
  <si>
    <t>me-2 Tavis jami:</t>
  </si>
  <si>
    <r>
      <t>1</t>
    </r>
    <r>
      <rPr>
        <b/>
        <sz val="12"/>
        <rFont val="Symbol"/>
        <family val="1"/>
      </rPr>
      <t>¸</t>
    </r>
    <r>
      <rPr>
        <b/>
        <sz val="12"/>
        <rFont val="AcadNusx"/>
        <family val="0"/>
      </rPr>
      <t>7 Tavebis jami:</t>
    </r>
  </si>
  <si>
    <t>Tavi 8</t>
  </si>
  <si>
    <t>droebiTi Senoba-nagebobebi</t>
  </si>
  <si>
    <t>me-8 Tavis jami:</t>
  </si>
  <si>
    <r>
      <t>1</t>
    </r>
    <r>
      <rPr>
        <b/>
        <sz val="12"/>
        <rFont val="Symbol"/>
        <family val="1"/>
      </rPr>
      <t>¸</t>
    </r>
    <r>
      <rPr>
        <b/>
        <sz val="12"/>
        <rFont val="AcadNusx"/>
        <family val="0"/>
      </rPr>
      <t>8 Tavebis jami:</t>
    </r>
  </si>
  <si>
    <t>Tavi 12</t>
  </si>
  <si>
    <t>me-12 Tavis jami:</t>
  </si>
  <si>
    <r>
      <t>1</t>
    </r>
    <r>
      <rPr>
        <b/>
        <sz val="12"/>
        <rFont val="Symbol"/>
        <family val="1"/>
      </rPr>
      <t>¸</t>
    </r>
    <r>
      <rPr>
        <b/>
        <sz val="12"/>
        <rFont val="AcadNusx"/>
        <family val="0"/>
      </rPr>
      <t>12 Tavebis jami:</t>
    </r>
  </si>
  <si>
    <t xml:space="preserve"> jami:</t>
  </si>
  <si>
    <t>damatebiTi Rirebulebis gadasaxadi - 18%</t>
  </si>
  <si>
    <t>sul:</t>
  </si>
  <si>
    <t>Seadgina</t>
  </si>
  <si>
    <t>ათ. ლარი</t>
  </si>
  <si>
    <t>სამუშაოთა მოცულობა</t>
  </si>
  <si>
    <t xml:space="preserve">საფუძველი:  </t>
  </si>
  <si>
    <t>სახარჯთაღრიცხვო ღირებულება</t>
  </si>
  <si>
    <t>სახარჯთაღრიცხვო ხელფასი</t>
  </si>
  <si>
    <t>ჯამი:</t>
  </si>
  <si>
    <t>სატრანსპორტო ხარჯები მასალების ღირებულებიდან:   5%</t>
  </si>
  <si>
    <t>ზედნადები ხარჯები სამშენებლო სამუშაოებზე:10%</t>
  </si>
  <si>
    <r>
      <t>3.1% samSeneblo samontaJo samuSaoebidan (1</t>
    </r>
    <r>
      <rPr>
        <sz val="12"/>
        <rFont val="Times New Roman"/>
        <family val="1"/>
      </rPr>
      <t>÷</t>
    </r>
    <r>
      <rPr>
        <sz val="12"/>
        <rFont val="AcadNusx"/>
        <family val="0"/>
      </rPr>
      <t>7 Tavebis jamidan)</t>
    </r>
  </si>
  <si>
    <t>ობიექტი:</t>
  </si>
  <si>
    <t>ხარჯთაღრიცხვა N2-1</t>
  </si>
  <si>
    <t>ა. ჩოჩია</t>
  </si>
  <si>
    <t>ხარჯთაღრიცხვა N8-1</t>
  </si>
  <si>
    <t>მასალები და მოწყობილობა</t>
  </si>
  <si>
    <t>მათ შორის ხელფასი</t>
  </si>
  <si>
    <r>
      <t>პირდაპირი ხარჯების ჯამი:             I</t>
    </r>
    <r>
      <rPr>
        <b/>
        <sz val="12"/>
        <rFont val="Calibri"/>
        <family val="2"/>
      </rPr>
      <t>÷</t>
    </r>
    <r>
      <rPr>
        <b/>
        <sz val="12"/>
        <rFont val="Sylfaen"/>
        <family val="1"/>
      </rPr>
      <t>II</t>
    </r>
  </si>
  <si>
    <t>კგ</t>
  </si>
  <si>
    <t>კგ.</t>
  </si>
  <si>
    <t>30 - 50 - 6</t>
  </si>
  <si>
    <t>შედგენილია 2019 წლის II კვარტლის სრფ დონეზე</t>
  </si>
  <si>
    <t xml:space="preserve">პირდაპირი ხარჯების ჯამი:  </t>
  </si>
  <si>
    <t>ანძასთან მისასვლელი გზების მოწყობა</t>
  </si>
  <si>
    <t>ტერიტორიის გაწმენდა მცენარეებისგან</t>
  </si>
  <si>
    <t>მ2</t>
  </si>
  <si>
    <t>გაბიონის ფუძის მოსამზადებელი ფენის მოწყობა ხრეშით</t>
  </si>
  <si>
    <t xml:space="preserve">1-118-11            </t>
  </si>
  <si>
    <t>პნევმატური დამტკეპნი</t>
  </si>
  <si>
    <t xml:space="preserve">გაბიონის უკან მიწის დატკეპვნა </t>
  </si>
  <si>
    <t>1-81-3</t>
  </si>
  <si>
    <t xml:space="preserve">III კატ. გრუნტის დამუშავება ხელით </t>
  </si>
  <si>
    <t>გაბიონის უკან მიწის ჩაყრა</t>
  </si>
  <si>
    <t>თიხამიწოვანი გრუნტი</t>
  </si>
  <si>
    <t>გაბიონის ბადის გადაზიდვა 150 კმ.</t>
  </si>
  <si>
    <t>ხრეშის გადაზიდვა 30 კმ.</t>
  </si>
  <si>
    <t>ხარჯთაღრიცხვა N 2-1</t>
  </si>
  <si>
    <t>saproeqto - saZiebo samuSaoebi</t>
  </si>
  <si>
    <t>ტერიტორიის გაწმენდა მცენარეებისგან გადაადგილებით 50 მ-ზე მთის პირობებში</t>
  </si>
  <si>
    <t>II.  გადაზიდვა საწყობამდე</t>
  </si>
  <si>
    <t>ბულდოზერით რამდენჯერმე გაწმენდა</t>
  </si>
  <si>
    <t>ამწე საავტომობილო სვლაზე 16 ტ</t>
  </si>
  <si>
    <t>6 - 8 - 1.</t>
  </si>
  <si>
    <t>ქვების დაფასოება</t>
  </si>
  <si>
    <t>ფიცარი</t>
  </si>
  <si>
    <t>500 კვ. ეგხ "კავკასიონი"  № 54 საყრდენის "ბ" ფაზის დგარის ფუნდამენტების გამაგრება გაბიონით</t>
  </si>
  <si>
    <t>ფიცარი  25 - 32 მმ.</t>
  </si>
  <si>
    <t>სრფ. 5-17</t>
  </si>
  <si>
    <t>მდინარის რიყის ქვა 250მმ  (გაბიონის ქვა)</t>
  </si>
  <si>
    <t>გრძ.მ.</t>
  </si>
  <si>
    <t>გაბიონსა და მიწას შორის სივრცის ამოვსება დატკეპვნა</t>
  </si>
  <si>
    <t>ბუჩქების დარგვა</t>
  </si>
  <si>
    <t>ტერიტორიის გაწმენდა ნარჩენებისგან</t>
  </si>
  <si>
    <t>კვ.მ.</t>
  </si>
  <si>
    <t>გაწმენდა მცენარეებისგან</t>
  </si>
  <si>
    <t>მშენებლობის ადგილის და მისასვლელი გზის გაწმენდა მცენარეებისგან</t>
  </si>
  <si>
    <t>ეგხ-080301</t>
  </si>
  <si>
    <t>ეგხ ტრასის გაწმენდა ხე-მცენარეებისა და ეკალბარდებისგან</t>
  </si>
  <si>
    <t>ჰა</t>
  </si>
  <si>
    <t>ხეების გაჭრა მისასვლელ გზაზე</t>
  </si>
  <si>
    <t>ხეების გაჭრა გაბიონების მოსაწყობად</t>
  </si>
  <si>
    <t>პირდაპირი ხარჯების ჯამი:  I</t>
  </si>
  <si>
    <t>დროებითი მისასვლელი გზების აღდგენა</t>
  </si>
  <si>
    <t>ხრეში</t>
  </si>
  <si>
    <t>დაგროვითი პენსიის გადასახადი</t>
  </si>
  <si>
    <t>ხრეშის გაშლა მოსწორება გადაადგილებით 50 მ-ზე</t>
  </si>
  <si>
    <t>ერთ. ფასი</t>
  </si>
  <si>
    <t>გაბიონის ქვის გადაზიდვა 50 კმ.</t>
  </si>
  <si>
    <t>თიხამიწოვანი გრუნტის გადაზიდვა 50 კმ.</t>
  </si>
  <si>
    <t>ხრეშის გადაზიდვა 50 კმ.</t>
  </si>
  <si>
    <t xml:space="preserve">მოთუთიებული მავთული Д=2.2მმ </t>
  </si>
  <si>
    <t>saministros uwyeba   სს გეს "საქრუსენერგო"</t>
  </si>
  <si>
    <t>პროექტირების და მშენებლობის ჯგუფი</t>
  </si>
  <si>
    <t>პროექტი</t>
  </si>
  <si>
    <t>ნარჩენების გატანა</t>
  </si>
  <si>
    <t>კვ.მ./მ3</t>
  </si>
  <si>
    <t>ანკერები</t>
  </si>
  <si>
    <t>სიგრძე</t>
  </si>
  <si>
    <t>განი</t>
  </si>
  <si>
    <t>სიმაღლე</t>
  </si>
  <si>
    <t>მოცულობა</t>
  </si>
  <si>
    <t>წონა კგ.</t>
  </si>
  <si>
    <t>8,30 - 12,0.</t>
  </si>
  <si>
    <t>11,5 - 15,5.</t>
  </si>
  <si>
    <t>17,5 - 22,0.</t>
  </si>
  <si>
    <t>22,0 - 27,3.</t>
  </si>
  <si>
    <t>12,5 - 16,5.</t>
  </si>
  <si>
    <t>16,5 - 21,5.</t>
  </si>
  <si>
    <t>23,0 - 30,0.</t>
  </si>
  <si>
    <t>23,0 - 28,0.</t>
  </si>
  <si>
    <t>სრფ 14.1.</t>
  </si>
  <si>
    <t>სრფ 14.1</t>
  </si>
  <si>
    <t xml:space="preserve">დროებითი მისასვლელი გზების აღდგენა </t>
  </si>
  <si>
    <t>I.  საყრდენი კედლის მოწყობა გაბიონებით</t>
  </si>
  <si>
    <t xml:space="preserve">ღორღი მსხვილი ფრაქცია </t>
  </si>
  <si>
    <t>მოთუთიებული საქსოვი მავთული Д=2.2მმ   0,0714 კგ.  1მ.</t>
  </si>
  <si>
    <t>ტერიტორიის გაწმენდა</t>
  </si>
  <si>
    <t>ხრეშის ფენილის მოწყობა კედლის ქვეშ  30 სმ სიქით</t>
  </si>
  <si>
    <t>დამცავი მოაჯირების და ფიცარნაგების მოწყობა</t>
  </si>
  <si>
    <t>სსე წერილი №1527/17  20.03.2018</t>
  </si>
  <si>
    <t xml:space="preserve">saproeqto - saZiebo samuSaoebiს eqspertizis xarjebi    5%                                      </t>
  </si>
  <si>
    <t>gauTvaliswinebeli xarjebi-5%</t>
  </si>
  <si>
    <t>მისასვლელი გზის რამდენჯერმე გაწმენდა გადაადგილებით 50 მ.-ზე</t>
  </si>
  <si>
    <t xml:space="preserve">1-29-7;13            </t>
  </si>
  <si>
    <t xml:space="preserve">გაბიონის მოთუთიებული კალათა უჯრედით:  8X10სმ(2,7 მმ მავთული); ზომებით:  (2,0X1X1) მ დიაფრაგმით </t>
  </si>
  <si>
    <r>
      <t>გაბიონის ბადე 2.0მ</t>
    </r>
    <r>
      <rPr>
        <sz val="11"/>
        <color indexed="8"/>
        <rFont val="Calibri"/>
        <family val="2"/>
      </rPr>
      <t>ᵌ</t>
    </r>
    <r>
      <rPr>
        <sz val="11"/>
        <color indexed="8"/>
        <rFont val="Sylfaen"/>
        <family val="1"/>
      </rPr>
      <t>-იანი 2.0მX1,0მX1მ    80/100  - დ=2,7</t>
    </r>
  </si>
  <si>
    <t>გაბიონის ფუძეზე მიწის მოსწორება გადაადგილებით 50 მ-ზე მთის პირობებში</t>
  </si>
  <si>
    <t>500 კვ. ეგხ "კავკასიონი" № 8 საყრდენის ფუნდამენტის გამაგრება გაბიონით</t>
  </si>
  <si>
    <t>საყრდენი კედლის მოწყობა № 8 ანძის ფუნდამენტის გამაგრება</t>
  </si>
  <si>
    <t>ანძა № 8</t>
  </si>
  <si>
    <t>ხარჯთაღრიცხვა N 8-1</t>
  </si>
  <si>
    <t xml:space="preserve">I.  ანძა № 8 მისასვლელი გზის გაწმენდა </t>
  </si>
  <si>
    <t>ფოლადის არმატურა Ф-20 მმ</t>
  </si>
  <si>
    <t>დროებითი მისასვლელი გზის აღდგენა</t>
  </si>
  <si>
    <r>
      <t>გაბიონის ბადე 1.0მ</t>
    </r>
    <r>
      <rPr>
        <sz val="11"/>
        <color indexed="8"/>
        <rFont val="Calibri"/>
        <family val="2"/>
      </rPr>
      <t>ᵌ</t>
    </r>
    <r>
      <rPr>
        <sz val="11"/>
        <color indexed="8"/>
        <rFont val="Sylfaen"/>
        <family val="1"/>
      </rPr>
      <t>-იანი 2.0მX0,5მX1მ    80/100  - დ=2,7</t>
    </r>
  </si>
  <si>
    <r>
      <t>გაბიონის ბადე 2,25მ</t>
    </r>
    <r>
      <rPr>
        <sz val="11"/>
        <color indexed="8"/>
        <rFont val="Calibri"/>
        <family val="2"/>
      </rPr>
      <t>ᵌ</t>
    </r>
    <r>
      <rPr>
        <sz val="11"/>
        <color indexed="8"/>
        <rFont val="Sylfaen"/>
        <family val="1"/>
      </rPr>
      <t>-იანი 1.5მX1,5მX1მ    80/100  - დ=2,7</t>
    </r>
  </si>
  <si>
    <r>
      <t>გაბიონის ბადე 0,75მ</t>
    </r>
    <r>
      <rPr>
        <sz val="11"/>
        <color indexed="8"/>
        <rFont val="Calibri"/>
        <family val="2"/>
      </rPr>
      <t>ᵌ</t>
    </r>
    <r>
      <rPr>
        <sz val="11"/>
        <color indexed="8"/>
        <rFont val="Sylfaen"/>
        <family val="1"/>
      </rPr>
      <t>-იანი 1.5მX0,5მX1მ    80/100  - დ=2,7</t>
    </r>
  </si>
  <si>
    <r>
      <t>გაბიონის ბადე 1,0მ</t>
    </r>
    <r>
      <rPr>
        <sz val="11"/>
        <color indexed="8"/>
        <rFont val="Calibri"/>
        <family val="2"/>
      </rPr>
      <t>ᵌ</t>
    </r>
    <r>
      <rPr>
        <sz val="11"/>
        <color indexed="8"/>
        <rFont val="Sylfaen"/>
        <family val="1"/>
      </rPr>
      <t>-იანი 1.0მX1,0მX1მ    80/100  - დ=2,7</t>
    </r>
  </si>
  <si>
    <t>ხრეში მსხვილი ფრაქცია</t>
  </si>
  <si>
    <t>საშუალო ფრაქციის საგაბიონე ქვა</t>
  </si>
  <si>
    <t>მისასვლელი გზა ანძა № 8 გაწმენდა მცენარეებისგან</t>
  </si>
  <si>
    <t>კუბ.მ.</t>
  </si>
  <si>
    <t>კვ.მ</t>
  </si>
  <si>
    <t>გაბიონის ფუძეზე მიწის დამუშავება ექსკავატორით</t>
  </si>
  <si>
    <t>გაბიონის ფუძეზე მიწის დამუშავება ხელით</t>
  </si>
  <si>
    <t xml:space="preserve">         2021 w.     </t>
  </si>
  <si>
    <t>Sedgenilia 2021 wlis I kvartlis fasebSi</t>
  </si>
  <si>
    <t>შედგენილია 2021 წლის I კვარტლის სრფ დონეზე</t>
  </si>
  <si>
    <t>500 კვ. ეგხ "კავკასიონის"  № 8 საყრდენის С ფაზის დგარის გამაგრება გაბიონით</t>
  </si>
  <si>
    <t>№ 8 საყრდენის С ფაზის დგარის გამაგრება გაბიონით</t>
  </si>
  <si>
    <t>დამცავი კედლის მოწყობა გაბიონებით ზომით 1,0 დან 2.5 მ3-მდე</t>
  </si>
  <si>
    <t xml:space="preserve">გაბიონის მოთუთიებული კალათა უჯრედით:  8X10სმ(2,7 მმ მავთული); ზომებით:  (2,0X0,5X1) მ დიაფრაგმით </t>
  </si>
  <si>
    <t xml:space="preserve">გაბიონის მოთუთიებული კალათა უჯრედით:  8X10სმ(2,7 მმ მავთული); ზომებით:  (1,5,0X1,5X1) მ დიაფრაგმით </t>
  </si>
  <si>
    <t xml:space="preserve">გაბიონის მოთუთიებული კალათა უჯრედით:  8X10სმ(2,7 მმ მავთული); ზომებით:  (1,1X1X1) მ დიაფრაგმით </t>
  </si>
  <si>
    <t xml:space="preserve">გაბიონის მოთუთიებული კალათა უჯრედით:  8X10სმ(2,7 მმ მავთული); ზომებით:  (1,50X0,5X1) მ დიაფრაგმით </t>
  </si>
  <si>
    <t>ბულდოზერი 96 კვტ (130 ცხ.ძ)</t>
  </si>
  <si>
    <t>სრფ. 13-119</t>
  </si>
  <si>
    <t>სრფ 4.1-245</t>
  </si>
  <si>
    <t>სრფ. 13-309</t>
  </si>
  <si>
    <t>სრფ 13-38</t>
  </si>
  <si>
    <t>სრფ 4.1-259</t>
  </si>
  <si>
    <t>სრფ 4.1-229</t>
  </si>
  <si>
    <t>გაბიონის ფუძეზე მიწის დატკეპვნა</t>
  </si>
  <si>
    <t>დაგროვითი პენსიის გადასახადი 2%</t>
  </si>
  <si>
    <t xml:space="preserve">გაბიონის ფუძის მიწის დატკეპვნა </t>
  </si>
  <si>
    <t>რ17-66</t>
  </si>
  <si>
    <t>ნარჩენების დატვირთვა ავტომობილძე</t>
  </si>
  <si>
    <t>ტ.</t>
  </si>
  <si>
    <t>ნარჩენების გადაზიდვა 50 კმ.</t>
  </si>
</sst>
</file>

<file path=xl/styles.xml><?xml version="1.0" encoding="utf-8"?>
<styleSheet xmlns="http://schemas.openxmlformats.org/spreadsheetml/2006/main">
  <numFmts count="43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"/>
    <numFmt numFmtId="185" formatCode="0.000"/>
    <numFmt numFmtId="186" formatCode="0.0000"/>
    <numFmt numFmtId="187" formatCode="0.00000"/>
    <numFmt numFmtId="188" formatCode="[$-10409]#,##0.0000;\-#,##0.0000;0.0000"/>
    <numFmt numFmtId="189" formatCode="0.000000"/>
    <numFmt numFmtId="190" formatCode="#,##0.0000_);\(#,##0.0000\)"/>
    <numFmt numFmtId="191" formatCode="0.0000000"/>
    <numFmt numFmtId="192" formatCode="0.00000000"/>
    <numFmt numFmtId="193" formatCode="0.000000000"/>
    <numFmt numFmtId="194" formatCode="0.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0"/>
      <name val="Sylfaen"/>
      <family val="1"/>
    </font>
    <font>
      <sz val="12"/>
      <name val="AcadNusx"/>
      <family val="0"/>
    </font>
    <font>
      <b/>
      <sz val="12"/>
      <name val="AcadNusx"/>
      <family val="0"/>
    </font>
    <font>
      <sz val="10"/>
      <name val="AcadNusx"/>
      <family val="0"/>
    </font>
    <font>
      <sz val="12"/>
      <color indexed="8"/>
      <name val="AcadNusx"/>
      <family val="0"/>
    </font>
    <font>
      <b/>
      <sz val="12"/>
      <name val="Calibri"/>
      <family val="2"/>
    </font>
    <font>
      <b/>
      <sz val="14"/>
      <name val="AcadMtavr"/>
      <family val="0"/>
    </font>
    <font>
      <b/>
      <sz val="14"/>
      <name val="AcadNusx"/>
      <family val="0"/>
    </font>
    <font>
      <sz val="9"/>
      <name val="AcadMtavr"/>
      <family val="0"/>
    </font>
    <font>
      <sz val="11"/>
      <name val="AcadNusx"/>
      <family val="0"/>
    </font>
    <font>
      <sz val="11"/>
      <name val="Arial Cyr"/>
      <family val="0"/>
    </font>
    <font>
      <b/>
      <sz val="12"/>
      <name val="Symbol"/>
      <family val="1"/>
    </font>
    <font>
      <sz val="12"/>
      <name val="Times New Roman"/>
      <family val="1"/>
    </font>
    <font>
      <sz val="11"/>
      <color indexed="8"/>
      <name val="Sylfaen"/>
      <family val="1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3"/>
      <name val="AcadNusx"/>
      <family val="0"/>
    </font>
    <font>
      <sz val="9"/>
      <name val="AcadNusx"/>
      <family val="0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Segoe UI"/>
      <family val="2"/>
    </font>
    <font>
      <b/>
      <sz val="12"/>
      <color rgb="FF000000"/>
      <name val="Segoe UI"/>
      <family val="2"/>
    </font>
    <font>
      <sz val="12"/>
      <color rgb="FF000000"/>
      <name val="Sylfaen"/>
      <family val="1"/>
    </font>
    <font>
      <sz val="12"/>
      <name val="Calibri"/>
      <family val="2"/>
    </font>
    <font>
      <sz val="11"/>
      <color theme="1"/>
      <name val="Sylfaen"/>
      <family val="1"/>
    </font>
    <font>
      <sz val="10"/>
      <name val="Calibri"/>
      <family val="2"/>
    </font>
    <font>
      <sz val="12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42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85" fontId="5" fillId="0" borderId="13" xfId="44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65" applyFont="1" applyFill="1" applyBorder="1" applyAlignment="1">
      <alignment horizontal="left" vertical="center" wrapText="1"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85" fontId="5" fillId="0" borderId="0" xfId="44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horizontal="left" vertical="center" wrapText="1"/>
    </xf>
    <xf numFmtId="185" fontId="5" fillId="0" borderId="0" xfId="44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0" fontId="5" fillId="0" borderId="0" xfId="0" applyNumberFormat="1" applyFont="1" applyFill="1" applyBorder="1" applyAlignment="1">
      <alignment vertical="center"/>
    </xf>
    <xf numFmtId="183" fontId="5" fillId="0" borderId="0" xfId="42" applyFont="1" applyFill="1" applyBorder="1" applyAlignment="1">
      <alignment horizontal="center" vertical="center" wrapText="1"/>
    </xf>
    <xf numFmtId="0" fontId="5" fillId="0" borderId="0" xfId="42" applyNumberFormat="1" applyFont="1" applyFill="1" applyBorder="1" applyAlignment="1">
      <alignment horizontal="center" vertical="center" wrapText="1"/>
    </xf>
    <xf numFmtId="183" fontId="5" fillId="0" borderId="0" xfId="42" applyFont="1" applyFill="1" applyBorder="1" applyAlignment="1">
      <alignment vertical="center" wrapText="1"/>
    </xf>
    <xf numFmtId="183" fontId="5" fillId="0" borderId="0" xfId="42" applyFont="1" applyFill="1" applyBorder="1" applyAlignment="1">
      <alignment horizontal="left" vertical="center" wrapText="1"/>
    </xf>
    <xf numFmtId="183" fontId="5" fillId="0" borderId="0" xfId="42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184" fontId="5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5" fillId="34" borderId="13" xfId="66" applyFont="1" applyFill="1" applyBorder="1" applyAlignment="1">
      <alignment horizontal="center" vertical="center"/>
      <protection/>
    </xf>
    <xf numFmtId="2" fontId="5" fillId="34" borderId="13" xfId="66" applyNumberFormat="1" applyFont="1" applyFill="1" applyBorder="1" applyAlignment="1">
      <alignment horizontal="center" vertical="center"/>
      <protection/>
    </xf>
    <xf numFmtId="0" fontId="9" fillId="33" borderId="0" xfId="0" applyFont="1" applyFill="1" applyAlignment="1">
      <alignment vertical="center"/>
    </xf>
    <xf numFmtId="1" fontId="5" fillId="34" borderId="13" xfId="66" applyNumberFormat="1" applyFont="1" applyFill="1" applyBorder="1" applyAlignment="1">
      <alignment horizontal="center" vertical="center"/>
      <protection/>
    </xf>
    <xf numFmtId="2" fontId="5" fillId="33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1" fillId="0" borderId="13" xfId="0" applyFont="1" applyBorder="1" applyAlignment="1">
      <alignment horizontal="center" wrapText="1"/>
    </xf>
    <xf numFmtId="185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185" fontId="5" fillId="0" borderId="13" xfId="0" applyNumberFormat="1" applyFont="1" applyFill="1" applyBorder="1" applyAlignment="1">
      <alignment horizontal="center" vertical="center" wrapText="1"/>
    </xf>
    <xf numFmtId="185" fontId="5" fillId="0" borderId="13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185" fontId="6" fillId="0" borderId="16" xfId="44" applyNumberFormat="1" applyFont="1" applyFill="1" applyBorder="1" applyAlignment="1">
      <alignment horizontal="center" vertical="center"/>
    </xf>
    <xf numFmtId="185" fontId="6" fillId="0" borderId="16" xfId="44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185" fontId="10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top" wrapText="1"/>
    </xf>
    <xf numFmtId="0" fontId="10" fillId="0" borderId="22" xfId="0" applyFont="1" applyBorder="1" applyAlignment="1">
      <alignment horizontal="center" vertical="center"/>
    </xf>
    <xf numFmtId="185" fontId="10" fillId="0" borderId="2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5" fontId="11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5" fontId="10" fillId="0" borderId="28" xfId="0" applyNumberFormat="1" applyFont="1" applyBorder="1" applyAlignment="1">
      <alignment/>
    </xf>
    <xf numFmtId="185" fontId="10" fillId="0" borderId="29" xfId="0" applyNumberFormat="1" applyFont="1" applyBorder="1" applyAlignment="1">
      <alignment/>
    </xf>
    <xf numFmtId="185" fontId="10" fillId="0" borderId="29" xfId="0" applyNumberFormat="1" applyFont="1" applyBorder="1" applyAlignment="1">
      <alignment horizontal="center" vertical="center"/>
    </xf>
    <xf numFmtId="185" fontId="10" fillId="0" borderId="13" xfId="0" applyNumberFormat="1" applyFont="1" applyBorder="1" applyAlignment="1">
      <alignment horizontal="center" vertical="center"/>
    </xf>
    <xf numFmtId="185" fontId="10" fillId="0" borderId="17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31" xfId="0" applyFont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85" fontId="5" fillId="0" borderId="13" xfId="0" applyNumberFormat="1" applyFont="1" applyFill="1" applyBorder="1" applyAlignment="1">
      <alignment horizontal="center" vertical="center"/>
    </xf>
    <xf numFmtId="0" fontId="5" fillId="0" borderId="13" xfId="66" applyFont="1" applyFill="1" applyBorder="1" applyAlignment="1">
      <alignment horizontal="left" vertical="center" wrapText="1"/>
      <protection/>
    </xf>
    <xf numFmtId="0" fontId="5" fillId="0" borderId="13" xfId="66" applyNumberFormat="1" applyFont="1" applyFill="1" applyBorder="1" applyAlignment="1">
      <alignment horizontal="center" vertical="center"/>
      <protection/>
    </xf>
    <xf numFmtId="185" fontId="5" fillId="0" borderId="13" xfId="66" applyNumberFormat="1" applyFont="1" applyFill="1" applyBorder="1" applyAlignment="1">
      <alignment horizontal="center" vertical="center"/>
      <protection/>
    </xf>
    <xf numFmtId="0" fontId="63" fillId="0" borderId="34" xfId="0" applyNumberFormat="1" applyFont="1" applyFill="1" applyBorder="1" applyAlignment="1">
      <alignment horizontal="left" vertical="center" wrapText="1" readingOrder="1"/>
    </xf>
    <xf numFmtId="0" fontId="5" fillId="0" borderId="34" xfId="0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0" fontId="64" fillId="0" borderId="16" xfId="0" applyNumberFormat="1" applyFont="1" applyFill="1" applyBorder="1" applyAlignment="1">
      <alignment horizontal="right" vertical="center" wrapText="1" readingOrder="1"/>
    </xf>
    <xf numFmtId="2" fontId="5" fillId="0" borderId="16" xfId="0" applyNumberFormat="1" applyFont="1" applyFill="1" applyBorder="1" applyAlignment="1">
      <alignment horizontal="center" vertical="center"/>
    </xf>
    <xf numFmtId="0" fontId="65" fillId="0" borderId="34" xfId="0" applyNumberFormat="1" applyFont="1" applyFill="1" applyBorder="1" applyAlignment="1">
      <alignment horizontal="left" vertical="center" wrapText="1" readingOrder="1"/>
    </xf>
    <xf numFmtId="0" fontId="5" fillId="0" borderId="34" xfId="0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5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65" applyFont="1" applyFill="1" applyBorder="1" applyAlignment="1">
      <alignment horizontal="center" vertical="center"/>
      <protection/>
    </xf>
    <xf numFmtId="185" fontId="5" fillId="0" borderId="0" xfId="65" applyNumberFormat="1" applyFont="1" applyFill="1" applyBorder="1" applyAlignment="1">
      <alignment horizontal="center" vertical="center"/>
      <protection/>
    </xf>
    <xf numFmtId="2" fontId="5" fillId="0" borderId="0" xfId="65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64" fillId="0" borderId="16" xfId="0" applyNumberFormat="1" applyFont="1" applyFill="1" applyBorder="1" applyAlignment="1">
      <alignment horizontal="center" vertical="center" wrapText="1" readingOrder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0" xfId="65" applyFont="1" applyFill="1" applyBorder="1" applyAlignment="1">
      <alignment horizontal="left" vertical="center" wrapText="1"/>
      <protection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184" fontId="6" fillId="0" borderId="42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wrapText="1"/>
    </xf>
    <xf numFmtId="9" fontId="6" fillId="0" borderId="16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9" fontId="6" fillId="0" borderId="13" xfId="0" applyNumberFormat="1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0" fontId="6" fillId="0" borderId="44" xfId="65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43" xfId="44" applyNumberFormat="1" applyFont="1" applyFill="1" applyBorder="1" applyAlignment="1">
      <alignment horizontal="center" vertical="center" wrapText="1"/>
    </xf>
    <xf numFmtId="185" fontId="5" fillId="0" borderId="47" xfId="44" applyNumberFormat="1" applyFont="1" applyFill="1" applyBorder="1" applyAlignment="1">
      <alignment horizontal="center" vertical="center" wrapText="1"/>
    </xf>
    <xf numFmtId="185" fontId="6" fillId="0" borderId="43" xfId="44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85" fontId="5" fillId="0" borderId="12" xfId="44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center" vertical="center" wrapText="1"/>
    </xf>
    <xf numFmtId="185" fontId="5" fillId="0" borderId="12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 wrapText="1"/>
    </xf>
    <xf numFmtId="185" fontId="5" fillId="0" borderId="34" xfId="44" applyNumberFormat="1" applyFont="1" applyFill="1" applyBorder="1" applyAlignment="1">
      <alignment horizontal="center" vertical="center"/>
    </xf>
    <xf numFmtId="185" fontId="5" fillId="0" borderId="34" xfId="0" applyNumberFormat="1" applyFont="1" applyFill="1" applyBorder="1" applyAlignment="1">
      <alignment horizontal="center" vertical="center" wrapText="1"/>
    </xf>
    <xf numFmtId="185" fontId="5" fillId="0" borderId="34" xfId="0" applyNumberFormat="1" applyFont="1" applyFill="1" applyBorder="1" applyAlignment="1">
      <alignment horizontal="left" vertical="center" wrapText="1"/>
    </xf>
    <xf numFmtId="185" fontId="5" fillId="0" borderId="48" xfId="44" applyNumberFormat="1" applyFont="1" applyFill="1" applyBorder="1" applyAlignment="1">
      <alignment horizontal="center" vertical="center" wrapText="1"/>
    </xf>
    <xf numFmtId="185" fontId="5" fillId="0" borderId="30" xfId="0" applyNumberFormat="1" applyFont="1" applyFill="1" applyBorder="1" applyAlignment="1">
      <alignment horizontal="center" vertical="center"/>
    </xf>
    <xf numFmtId="185" fontId="5" fillId="0" borderId="17" xfId="0" applyNumberFormat="1" applyFont="1" applyFill="1" applyBorder="1" applyAlignment="1">
      <alignment horizontal="center" vertical="center"/>
    </xf>
    <xf numFmtId="185" fontId="5" fillId="0" borderId="18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6" fillId="0" borderId="13" xfId="0" applyFont="1" applyFill="1" applyBorder="1" applyAlignment="1">
      <alignment vertical="center"/>
    </xf>
    <xf numFmtId="0" fontId="14" fillId="0" borderId="0" xfId="0" applyFont="1" applyAlignment="1">
      <alignment/>
    </xf>
    <xf numFmtId="185" fontId="5" fillId="0" borderId="24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2" fontId="5" fillId="33" borderId="34" xfId="0" applyNumberFormat="1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184" fontId="5" fillId="33" borderId="13" xfId="0" applyNumberFormat="1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 wrapText="1"/>
    </xf>
    <xf numFmtId="184" fontId="10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right" vertical="center"/>
    </xf>
    <xf numFmtId="2" fontId="67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33" borderId="13" xfId="0" applyFont="1" applyFill="1" applyBorder="1" applyAlignment="1">
      <alignment vertical="center"/>
    </xf>
    <xf numFmtId="0" fontId="67" fillId="0" borderId="13" xfId="0" applyFont="1" applyFill="1" applyBorder="1" applyAlignment="1">
      <alignment horizontal="left" vertical="top" wrapText="1"/>
    </xf>
    <xf numFmtId="0" fontId="64" fillId="0" borderId="37" xfId="0" applyNumberFormat="1" applyFont="1" applyFill="1" applyBorder="1" applyAlignment="1">
      <alignment horizontal="right" vertical="center" wrapText="1" readingOrder="1"/>
    </xf>
    <xf numFmtId="184" fontId="8" fillId="0" borderId="0" xfId="0" applyNumberFormat="1" applyFont="1" applyFill="1" applyBorder="1" applyAlignment="1">
      <alignment horizontal="right" vertical="center" wrapText="1"/>
    </xf>
    <xf numFmtId="184" fontId="6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185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34" xfId="0" applyNumberFormat="1" applyFont="1" applyFill="1" applyBorder="1" applyAlignment="1">
      <alignment horizontal="center" vertical="center" wrapText="1"/>
    </xf>
    <xf numFmtId="185" fontId="5" fillId="0" borderId="34" xfId="0" applyNumberFormat="1" applyFont="1" applyFill="1" applyBorder="1" applyAlignment="1">
      <alignment horizontal="center" vertical="center"/>
    </xf>
    <xf numFmtId="185" fontId="5" fillId="0" borderId="13" xfId="0" applyNumberFormat="1" applyFont="1" applyFill="1" applyBorder="1" applyAlignment="1">
      <alignment horizontal="center" vertical="center"/>
    </xf>
    <xf numFmtId="184" fontId="5" fillId="33" borderId="34" xfId="0" applyNumberFormat="1" applyFont="1" applyFill="1" applyBorder="1" applyAlignment="1">
      <alignment horizontal="center" vertical="center"/>
    </xf>
    <xf numFmtId="2" fontId="5" fillId="33" borderId="34" xfId="0" applyNumberFormat="1" applyFont="1" applyFill="1" applyBorder="1" applyAlignment="1">
      <alignment horizontal="center" vertical="center"/>
    </xf>
    <xf numFmtId="186" fontId="5" fillId="0" borderId="34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184" fontId="66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6" fillId="0" borderId="51" xfId="65" applyFont="1" applyFill="1" applyBorder="1" applyAlignment="1">
      <alignment horizontal="left" vertical="center" wrapText="1"/>
      <protection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184" fontId="6" fillId="0" borderId="50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0" fontId="64" fillId="0" borderId="16" xfId="0" applyNumberFormat="1" applyFont="1" applyFill="1" applyBorder="1" applyAlignment="1">
      <alignment vertical="center" wrapText="1" readingOrder="1"/>
    </xf>
    <xf numFmtId="2" fontId="66" fillId="0" borderId="0" xfId="0" applyNumberFormat="1" applyFont="1" applyAlignment="1">
      <alignment/>
    </xf>
    <xf numFmtId="184" fontId="66" fillId="0" borderId="0" xfId="0" applyNumberFormat="1" applyFont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  <xf numFmtId="185" fontId="10" fillId="0" borderId="0" xfId="0" applyNumberFormat="1" applyFont="1" applyAlignment="1">
      <alignment/>
    </xf>
    <xf numFmtId="0" fontId="5" fillId="0" borderId="34" xfId="0" applyFont="1" applyBorder="1" applyAlignment="1">
      <alignment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top" wrapText="1"/>
    </xf>
    <xf numFmtId="185" fontId="10" fillId="0" borderId="37" xfId="0" applyNumberFormat="1" applyFont="1" applyBorder="1" applyAlignment="1">
      <alignment horizontal="center" vertical="center"/>
    </xf>
    <xf numFmtId="185" fontId="11" fillId="0" borderId="39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top" wrapText="1"/>
    </xf>
    <xf numFmtId="185" fontId="10" fillId="0" borderId="42" xfId="0" applyNumberFormat="1" applyFont="1" applyBorder="1" applyAlignment="1">
      <alignment horizontal="center" vertical="center"/>
    </xf>
    <xf numFmtId="185" fontId="10" fillId="0" borderId="3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85" fontId="10" fillId="0" borderId="12" xfId="0" applyNumberFormat="1" applyFont="1" applyBorder="1" applyAlignment="1">
      <alignment horizontal="center" vertical="center"/>
    </xf>
    <xf numFmtId="185" fontId="10" fillId="0" borderId="39" xfId="0" applyNumberFormat="1" applyFont="1" applyBorder="1" applyAlignment="1">
      <alignment horizontal="center" vertical="center"/>
    </xf>
    <xf numFmtId="185" fontId="10" fillId="0" borderId="30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41" xfId="0" applyFont="1" applyBorder="1" applyAlignment="1">
      <alignment/>
    </xf>
    <xf numFmtId="185" fontId="10" fillId="0" borderId="42" xfId="0" applyNumberFormat="1" applyFont="1" applyBorder="1" applyAlignment="1">
      <alignment/>
    </xf>
    <xf numFmtId="185" fontId="10" fillId="0" borderId="33" xfId="0" applyNumberFormat="1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horizontal="center" vertical="center" wrapText="1"/>
    </xf>
    <xf numFmtId="0" fontId="13" fillId="35" borderId="13" xfId="0" applyFont="1" applyFill="1" applyBorder="1" applyAlignment="1">
      <alignment vertical="center" wrapText="1" readingOrder="1"/>
    </xf>
    <xf numFmtId="0" fontId="67" fillId="0" borderId="0" xfId="0" applyFont="1" applyAlignment="1">
      <alignment horizontal="left" vertical="top" wrapText="1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85" fontId="11" fillId="0" borderId="53" xfId="0" applyNumberFormat="1" applyFont="1" applyFill="1" applyBorder="1" applyAlignment="1">
      <alignment horizontal="center" vertical="center"/>
    </xf>
    <xf numFmtId="185" fontId="11" fillId="0" borderId="4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left" vertical="center" wrapText="1"/>
    </xf>
    <xf numFmtId="185" fontId="10" fillId="0" borderId="3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top" wrapText="1"/>
    </xf>
    <xf numFmtId="185" fontId="10" fillId="0" borderId="15" xfId="0" applyNumberFormat="1" applyFont="1" applyFill="1" applyBorder="1" applyAlignment="1">
      <alignment horizontal="center" vertical="center"/>
    </xf>
    <xf numFmtId="185" fontId="11" fillId="0" borderId="3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85" fontId="10" fillId="0" borderId="0" xfId="0" applyNumberFormat="1" applyFont="1" applyFill="1" applyAlignment="1">
      <alignment horizontal="center"/>
    </xf>
    <xf numFmtId="185" fontId="10" fillId="0" borderId="0" xfId="0" applyNumberFormat="1" applyFont="1" applyFill="1" applyAlignment="1">
      <alignment horizontal="center" vertical="top"/>
    </xf>
    <xf numFmtId="185" fontId="10" fillId="0" borderId="0" xfId="0" applyNumberFormat="1" applyFont="1" applyFill="1" applyAlignment="1">
      <alignment/>
    </xf>
    <xf numFmtId="2" fontId="5" fillId="0" borderId="0" xfId="65" applyNumberFormat="1" applyFont="1" applyFill="1" applyAlignment="1">
      <alignment vertical="center"/>
      <protection/>
    </xf>
    <xf numFmtId="2" fontId="5" fillId="0" borderId="3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8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4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49" xfId="0" applyFont="1" applyBorder="1" applyAlignment="1">
      <alignment horizontal="center" vertical="center" textRotation="90" wrapText="1"/>
    </xf>
    <xf numFmtId="0" fontId="18" fillId="0" borderId="53" xfId="0" applyFont="1" applyBorder="1" applyAlignment="1">
      <alignment horizontal="center" vertical="center" wrapText="1"/>
    </xf>
    <xf numFmtId="0" fontId="19" fillId="0" borderId="66" xfId="0" applyFont="1" applyBorder="1" applyAlignment="1">
      <alignment/>
    </xf>
    <xf numFmtId="0" fontId="19" fillId="0" borderId="51" xfId="0" applyFont="1" applyBorder="1" applyAlignment="1">
      <alignment/>
    </xf>
    <xf numFmtId="0" fontId="19" fillId="0" borderId="67" xfId="0" applyFont="1" applyBorder="1" applyAlignment="1">
      <alignment/>
    </xf>
    <xf numFmtId="0" fontId="18" fillId="0" borderId="4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9" fillId="0" borderId="69" xfId="0" applyFont="1" applyBorder="1" applyAlignment="1">
      <alignment/>
    </xf>
    <xf numFmtId="0" fontId="10" fillId="0" borderId="0" xfId="0" applyFont="1" applyAlignment="1">
      <alignment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5" fillId="0" borderId="3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2" fontId="5" fillId="0" borderId="0" xfId="65" applyNumberFormat="1" applyFont="1" applyFill="1" applyBorder="1" applyAlignment="1">
      <alignment horizontal="left" vertical="center"/>
      <protection/>
    </xf>
    <xf numFmtId="0" fontId="5" fillId="0" borderId="4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2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84" fontId="0" fillId="0" borderId="0" xfId="0" applyNumberForma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Лист1" xfId="65"/>
    <cellStyle name="Обычный_დემონტაჟ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2047875</xdr:colOff>
      <xdr:row>3</xdr:row>
      <xdr:rowOff>0</xdr:rowOff>
    </xdr:from>
    <xdr:to>
      <xdr:col>8</xdr:col>
      <xdr:colOff>9525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3552825" y="542925"/>
          <a:ext cx="4762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1038225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400550" y="1104900"/>
          <a:ext cx="2905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4400550" y="1495425"/>
          <a:ext cx="2905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1809750"/>
          <a:ext cx="942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Line 7"/>
        <xdr:cNvSpPr>
          <a:spLocks/>
        </xdr:cNvSpPr>
      </xdr:nvSpPr>
      <xdr:spPr>
        <a:xfrm>
          <a:off x="419100" y="2257425"/>
          <a:ext cx="838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1685925</xdr:colOff>
      <xdr:row>12</xdr:row>
      <xdr:rowOff>0</xdr:rowOff>
    </xdr:to>
    <xdr:sp>
      <xdr:nvSpPr>
        <xdr:cNvPr id="6" name="Line 8"/>
        <xdr:cNvSpPr>
          <a:spLocks/>
        </xdr:cNvSpPr>
      </xdr:nvSpPr>
      <xdr:spPr>
        <a:xfrm>
          <a:off x="1514475" y="2257425"/>
          <a:ext cx="1676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3267075"/>
          <a:ext cx="942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8" name="Line 1"/>
        <xdr:cNvSpPr>
          <a:spLocks/>
        </xdr:cNvSpPr>
      </xdr:nvSpPr>
      <xdr:spPr>
        <a:xfrm>
          <a:off x="1866900" y="209550"/>
          <a:ext cx="6438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90" zoomScaleSheetLayoutView="90" workbookViewId="0" topLeftCell="A34">
      <selection activeCell="J31" sqref="J1:L16384"/>
    </sheetView>
  </sheetViews>
  <sheetFormatPr defaultColWidth="9.00390625" defaultRowHeight="12.75"/>
  <cols>
    <col min="1" max="1" width="5.375" style="51" customWidth="1"/>
    <col min="2" max="2" width="11.125" style="51" customWidth="1"/>
    <col min="3" max="3" width="3.25390625" style="51" customWidth="1"/>
    <col min="4" max="4" width="38.00390625" style="51" customWidth="1"/>
    <col min="5" max="5" width="12.375" style="51" customWidth="1"/>
    <col min="6" max="6" width="12.125" style="51" customWidth="1"/>
    <col min="7" max="7" width="13.625" style="51" customWidth="1"/>
    <col min="8" max="8" width="13.125" style="51" customWidth="1"/>
    <col min="9" max="9" width="14.625" style="51" customWidth="1"/>
    <col min="10" max="12" width="0" style="51" hidden="1" customWidth="1"/>
    <col min="13" max="16384" width="9.125" style="51" customWidth="1"/>
  </cols>
  <sheetData>
    <row r="1" spans="1:8" ht="16.5">
      <c r="A1" s="355" t="s">
        <v>145</v>
      </c>
      <c r="B1" s="355"/>
      <c r="C1" s="355"/>
      <c r="D1" s="355"/>
      <c r="E1" s="355"/>
      <c r="F1" s="355"/>
      <c r="G1" s="355"/>
      <c r="H1" s="355"/>
    </row>
    <row r="2" ht="9.75" customHeight="1"/>
    <row r="3" spans="1:5" ht="16.5">
      <c r="A3" s="355" t="s">
        <v>42</v>
      </c>
      <c r="B3" s="355"/>
      <c r="C3" s="355"/>
      <c r="D3" s="355"/>
      <c r="E3" s="51" t="s">
        <v>146</v>
      </c>
    </row>
    <row r="4" ht="9" customHeight="1"/>
    <row r="5" spans="1:3" ht="16.5">
      <c r="A5" s="355" t="s">
        <v>43</v>
      </c>
      <c r="B5" s="355"/>
      <c r="C5" s="355"/>
    </row>
    <row r="6" spans="1:8" ht="18.75">
      <c r="A6" s="355" t="s">
        <v>44</v>
      </c>
      <c r="B6" s="355"/>
      <c r="C6" s="355"/>
      <c r="D6" s="355"/>
      <c r="E6" s="356">
        <f>I48</f>
        <v>0</v>
      </c>
      <c r="F6" s="357"/>
      <c r="G6" s="357"/>
      <c r="H6" s="51" t="s">
        <v>45</v>
      </c>
    </row>
    <row r="7" ht="9.75" customHeight="1"/>
    <row r="8" spans="1:8" ht="21">
      <c r="A8" s="355" t="s">
        <v>46</v>
      </c>
      <c r="B8" s="355"/>
      <c r="C8" s="355"/>
      <c r="D8" s="355"/>
      <c r="E8" s="397"/>
      <c r="F8" s="397"/>
      <c r="G8" s="397"/>
      <c r="H8" s="51" t="s">
        <v>45</v>
      </c>
    </row>
    <row r="9" spans="1:4" ht="8.25" customHeight="1">
      <c r="A9" s="50"/>
      <c r="B9" s="50"/>
      <c r="C9" s="50"/>
      <c r="D9" s="50"/>
    </row>
    <row r="10" spans="1:9" ht="16.5">
      <c r="A10" s="377"/>
      <c r="B10" s="377"/>
      <c r="C10" s="377"/>
      <c r="D10" s="377"/>
      <c r="E10" s="377"/>
      <c r="F10" s="377"/>
      <c r="G10" s="377"/>
      <c r="H10" s="377"/>
      <c r="I10" s="377"/>
    </row>
    <row r="11" spans="1:9" ht="16.5">
      <c r="A11" s="399" t="s">
        <v>47</v>
      </c>
      <c r="B11" s="399"/>
      <c r="C11" s="399"/>
      <c r="D11" s="399"/>
      <c r="E11" s="399"/>
      <c r="F11" s="399"/>
      <c r="G11" s="399"/>
      <c r="H11" s="399"/>
      <c r="I11" s="399"/>
    </row>
    <row r="12" spans="1:4" ht="18.75" customHeight="1">
      <c r="A12" s="52" t="s">
        <v>48</v>
      </c>
      <c r="B12" s="53"/>
      <c r="C12" s="52" t="s">
        <v>48</v>
      </c>
      <c r="D12" s="54" t="s">
        <v>199</v>
      </c>
    </row>
    <row r="13" spans="1:9" ht="27.75" customHeight="1">
      <c r="A13" s="398" t="s">
        <v>49</v>
      </c>
      <c r="B13" s="398"/>
      <c r="C13" s="398"/>
      <c r="D13" s="398"/>
      <c r="E13" s="398"/>
      <c r="F13" s="398"/>
      <c r="G13" s="398"/>
      <c r="H13" s="398"/>
      <c r="I13" s="398"/>
    </row>
    <row r="14" spans="1:9" ht="24" customHeight="1">
      <c r="A14" s="400" t="s">
        <v>50</v>
      </c>
      <c r="B14" s="400"/>
      <c r="C14" s="400"/>
      <c r="D14" s="400"/>
      <c r="E14" s="400"/>
      <c r="F14" s="400"/>
      <c r="G14" s="400"/>
      <c r="H14" s="400"/>
      <c r="I14" s="400"/>
    </row>
    <row r="15" spans="2:9" ht="27.75" customHeight="1">
      <c r="B15" s="390" t="s">
        <v>202</v>
      </c>
      <c r="C15" s="390"/>
      <c r="D15" s="390"/>
      <c r="E15" s="390"/>
      <c r="F15" s="390"/>
      <c r="G15" s="390"/>
      <c r="H15" s="390"/>
      <c r="I15" s="263"/>
    </row>
    <row r="16" spans="1:9" ht="18" customHeight="1">
      <c r="A16" s="376" t="s">
        <v>51</v>
      </c>
      <c r="B16" s="376"/>
      <c r="C16" s="376"/>
      <c r="D16" s="376"/>
      <c r="E16" s="376"/>
      <c r="F16" s="376"/>
      <c r="G16" s="376"/>
      <c r="H16" s="376"/>
      <c r="I16" s="376"/>
    </row>
    <row r="17" spans="1:9" ht="17.25" customHeight="1">
      <c r="A17" s="377"/>
      <c r="B17" s="377"/>
      <c r="C17" s="377"/>
      <c r="D17" s="377"/>
      <c r="E17" s="377"/>
      <c r="F17" s="377"/>
      <c r="G17" s="377"/>
      <c r="H17" s="377"/>
      <c r="I17" s="377"/>
    </row>
    <row r="18" spans="1:4" ht="15" customHeight="1">
      <c r="A18" s="355" t="s">
        <v>200</v>
      </c>
      <c r="B18" s="355"/>
      <c r="C18" s="355"/>
      <c r="D18" s="355"/>
    </row>
    <row r="19" ht="13.5" customHeight="1" thickBot="1">
      <c r="D19" s="91"/>
    </row>
    <row r="20" spans="1:9" ht="21" customHeight="1">
      <c r="A20" s="378" t="s">
        <v>52</v>
      </c>
      <c r="B20" s="380" t="s">
        <v>53</v>
      </c>
      <c r="C20" s="381"/>
      <c r="D20" s="384" t="s">
        <v>54</v>
      </c>
      <c r="E20" s="386" t="s">
        <v>55</v>
      </c>
      <c r="F20" s="386"/>
      <c r="G20" s="386"/>
      <c r="H20" s="387"/>
      <c r="I20" s="388" t="s">
        <v>56</v>
      </c>
    </row>
    <row r="21" spans="1:9" ht="90.75" customHeight="1" thickBot="1">
      <c r="A21" s="379"/>
      <c r="B21" s="382"/>
      <c r="C21" s="383"/>
      <c r="D21" s="385"/>
      <c r="E21" s="92" t="s">
        <v>57</v>
      </c>
      <c r="F21" s="89" t="s">
        <v>58</v>
      </c>
      <c r="G21" s="90" t="s">
        <v>59</v>
      </c>
      <c r="H21" s="90" t="s">
        <v>60</v>
      </c>
      <c r="I21" s="389"/>
    </row>
    <row r="22" spans="1:9" ht="12.75" customHeight="1" thickBot="1">
      <c r="A22" s="86">
        <v>1</v>
      </c>
      <c r="B22" s="358">
        <v>2</v>
      </c>
      <c r="C22" s="359"/>
      <c r="D22" s="87">
        <v>3</v>
      </c>
      <c r="E22" s="87">
        <v>4</v>
      </c>
      <c r="F22" s="87">
        <v>5</v>
      </c>
      <c r="G22" s="87">
        <v>6</v>
      </c>
      <c r="H22" s="87">
        <v>7</v>
      </c>
      <c r="I22" s="88">
        <v>8</v>
      </c>
    </row>
    <row r="23" spans="1:9" ht="24" customHeight="1">
      <c r="A23" s="314"/>
      <c r="B23" s="366"/>
      <c r="C23" s="367"/>
      <c r="D23" s="312" t="s">
        <v>61</v>
      </c>
      <c r="E23" s="315"/>
      <c r="F23" s="315"/>
      <c r="G23" s="315"/>
      <c r="H23" s="315"/>
      <c r="I23" s="316"/>
    </row>
    <row r="24" spans="1:9" ht="18" customHeight="1">
      <c r="A24" s="76"/>
      <c r="B24" s="368"/>
      <c r="C24" s="369"/>
      <c r="D24" s="391" t="s">
        <v>62</v>
      </c>
      <c r="E24" s="392"/>
      <c r="F24" s="81"/>
      <c r="G24" s="81"/>
      <c r="H24" s="81"/>
      <c r="I24" s="82"/>
    </row>
    <row r="25" spans="1:9" ht="54" customHeight="1" thickBot="1">
      <c r="A25" s="72">
        <v>1</v>
      </c>
      <c r="B25" s="370">
        <v>1</v>
      </c>
      <c r="C25" s="371"/>
      <c r="D25" s="68" t="s">
        <v>181</v>
      </c>
      <c r="E25" s="69">
        <f>obieqturi!D10</f>
        <v>0</v>
      </c>
      <c r="F25" s="69">
        <f>obieqturi!E13</f>
        <v>0</v>
      </c>
      <c r="G25" s="69">
        <f>obieqturi!F13</f>
        <v>0</v>
      </c>
      <c r="H25" s="69">
        <v>0</v>
      </c>
      <c r="I25" s="73">
        <f>SUM(E25:G25)</f>
        <v>0</v>
      </c>
    </row>
    <row r="26" spans="1:9" ht="20.25" customHeight="1" thickBot="1">
      <c r="A26" s="74"/>
      <c r="B26" s="353"/>
      <c r="C26" s="354"/>
      <c r="D26" s="70" t="s">
        <v>63</v>
      </c>
      <c r="E26" s="75">
        <f>E25</f>
        <v>0</v>
      </c>
      <c r="F26" s="75">
        <f>F25</f>
        <v>0</v>
      </c>
      <c r="G26" s="75">
        <f>G25</f>
        <v>0</v>
      </c>
      <c r="H26" s="75">
        <f>H25</f>
        <v>0</v>
      </c>
      <c r="I26" s="75">
        <f>I25</f>
        <v>0</v>
      </c>
    </row>
    <row r="27" spans="1:9" ht="23.25" customHeight="1" thickBot="1">
      <c r="A27" s="72"/>
      <c r="B27" s="370"/>
      <c r="C27" s="371"/>
      <c r="D27" s="58"/>
      <c r="E27" s="69"/>
      <c r="F27" s="69"/>
      <c r="G27" s="69"/>
      <c r="H27" s="69"/>
      <c r="I27" s="73"/>
    </row>
    <row r="28" spans="1:9" ht="21" customHeight="1" thickBot="1">
      <c r="A28" s="74"/>
      <c r="B28" s="353"/>
      <c r="C28" s="354"/>
      <c r="D28" s="71" t="s">
        <v>64</v>
      </c>
      <c r="E28" s="75">
        <f>E26</f>
        <v>0</v>
      </c>
      <c r="F28" s="75">
        <f>F26</f>
        <v>0</v>
      </c>
      <c r="G28" s="75">
        <f>G26</f>
        <v>0</v>
      </c>
      <c r="H28" s="75">
        <f>H26</f>
        <v>0</v>
      </c>
      <c r="I28" s="75">
        <f>I26</f>
        <v>0</v>
      </c>
    </row>
    <row r="29" spans="1:9" ht="18.75" customHeight="1">
      <c r="A29" s="302"/>
      <c r="B29" s="349"/>
      <c r="C29" s="350"/>
      <c r="D29" s="312" t="s">
        <v>65</v>
      </c>
      <c r="E29" s="304"/>
      <c r="F29" s="304"/>
      <c r="G29" s="304"/>
      <c r="H29" s="304"/>
      <c r="I29" s="305"/>
    </row>
    <row r="30" spans="1:9" ht="20.25" customHeight="1">
      <c r="A30" s="306"/>
      <c r="B30" s="374"/>
      <c r="C30" s="375"/>
      <c r="D30" s="393" t="s">
        <v>66</v>
      </c>
      <c r="E30" s="394"/>
      <c r="F30" s="309"/>
      <c r="G30" s="309"/>
      <c r="H30" s="309"/>
      <c r="I30" s="311"/>
    </row>
    <row r="31" spans="1:9" ht="51.75" customHeight="1">
      <c r="A31" s="306">
        <v>2</v>
      </c>
      <c r="B31" s="307"/>
      <c r="C31" s="308"/>
      <c r="D31" s="208" t="s">
        <v>187</v>
      </c>
      <c r="E31" s="309">
        <f>obieqturi!H11</f>
        <v>0</v>
      </c>
      <c r="F31" s="309"/>
      <c r="G31" s="309"/>
      <c r="H31" s="309"/>
      <c r="I31" s="311">
        <f>SUM(E31:H31)</f>
        <v>0</v>
      </c>
    </row>
    <row r="32" spans="1:9" ht="51.75" customHeight="1" thickBot="1">
      <c r="A32" s="298">
        <v>3</v>
      </c>
      <c r="B32" s="372"/>
      <c r="C32" s="373"/>
      <c r="D32" s="299" t="s">
        <v>84</v>
      </c>
      <c r="E32" s="300">
        <f>E28*0.031</f>
        <v>0</v>
      </c>
      <c r="F32" s="300">
        <f>F28*0.031</f>
        <v>0</v>
      </c>
      <c r="G32" s="300">
        <v>0</v>
      </c>
      <c r="H32" s="300">
        <v>0</v>
      </c>
      <c r="I32" s="310">
        <f>SUM(E32:H32)</f>
        <v>0</v>
      </c>
    </row>
    <row r="33" spans="1:9" ht="21" customHeight="1" thickBot="1">
      <c r="A33" s="74"/>
      <c r="B33" s="353"/>
      <c r="C33" s="354"/>
      <c r="D33" s="70" t="s">
        <v>67</v>
      </c>
      <c r="E33" s="75">
        <f>SUM(E31:E32)</f>
        <v>0</v>
      </c>
      <c r="F33" s="75">
        <f>SUM(F31:F32)</f>
        <v>0</v>
      </c>
      <c r="G33" s="75">
        <f>SUM(G31:G32)</f>
        <v>0</v>
      </c>
      <c r="H33" s="75">
        <f>SUM(H31:H32)</f>
        <v>0</v>
      </c>
      <c r="I33" s="75">
        <f>SUM(I31:I32)</f>
        <v>0</v>
      </c>
    </row>
    <row r="34" spans="1:12" ht="21" customHeight="1" thickBot="1">
      <c r="A34" s="74"/>
      <c r="B34" s="353"/>
      <c r="C34" s="354"/>
      <c r="D34" s="71" t="s">
        <v>68</v>
      </c>
      <c r="E34" s="75">
        <f>E28+E33</f>
        <v>0</v>
      </c>
      <c r="F34" s="75">
        <f>F28+F33</f>
        <v>0</v>
      </c>
      <c r="G34" s="75">
        <f>G28+G33</f>
        <v>0</v>
      </c>
      <c r="H34" s="75">
        <f>H28+H33</f>
        <v>0</v>
      </c>
      <c r="I34" s="75">
        <f>I28+I33</f>
        <v>0</v>
      </c>
      <c r="J34" s="296">
        <f>I34*1.18</f>
        <v>0</v>
      </c>
      <c r="K34" s="296">
        <f>J34/112.5</f>
        <v>0</v>
      </c>
      <c r="L34" s="296">
        <f>I34/120</f>
        <v>0</v>
      </c>
    </row>
    <row r="35" spans="1:9" ht="19.5" customHeight="1">
      <c r="A35" s="77"/>
      <c r="B35" s="360"/>
      <c r="C35" s="361"/>
      <c r="D35" s="57"/>
      <c r="E35" s="56"/>
      <c r="F35" s="56"/>
      <c r="G35" s="56"/>
      <c r="H35" s="56"/>
      <c r="I35" s="83"/>
    </row>
    <row r="36" spans="1:9" ht="19.5" customHeight="1">
      <c r="A36" s="78"/>
      <c r="B36" s="362"/>
      <c r="C36" s="363"/>
      <c r="D36" s="55" t="s">
        <v>69</v>
      </c>
      <c r="E36" s="84"/>
      <c r="F36" s="84"/>
      <c r="G36" s="84"/>
      <c r="H36" s="84"/>
      <c r="I36" s="85"/>
    </row>
    <row r="37" spans="1:9" ht="22.5" customHeight="1">
      <c r="A37" s="78"/>
      <c r="B37" s="362"/>
      <c r="C37" s="363"/>
      <c r="D37" s="395" t="s">
        <v>111</v>
      </c>
      <c r="E37" s="396"/>
      <c r="F37" s="84"/>
      <c r="G37" s="84"/>
      <c r="H37" s="84"/>
      <c r="I37" s="85"/>
    </row>
    <row r="38" spans="1:9" ht="51" customHeight="1">
      <c r="A38" s="78">
        <v>4</v>
      </c>
      <c r="B38" s="362"/>
      <c r="C38" s="363"/>
      <c r="D38" s="313" t="s">
        <v>174</v>
      </c>
      <c r="E38" s="84"/>
      <c r="F38" s="84"/>
      <c r="G38" s="84"/>
      <c r="H38" s="84">
        <f>I34*0.05</f>
        <v>0</v>
      </c>
      <c r="I38" s="85">
        <f>SUM(E38:H38)</f>
        <v>0</v>
      </c>
    </row>
    <row r="39" spans="1:9" ht="22.5" customHeight="1" thickBot="1">
      <c r="A39" s="298"/>
      <c r="B39" s="372"/>
      <c r="C39" s="373"/>
      <c r="D39" s="299"/>
      <c r="E39" s="300"/>
      <c r="F39" s="300"/>
      <c r="G39" s="300"/>
      <c r="H39" s="300"/>
      <c r="I39" s="301"/>
    </row>
    <row r="40" spans="1:9" ht="18.75" customHeight="1" thickBot="1">
      <c r="A40" s="74"/>
      <c r="B40" s="353"/>
      <c r="C40" s="354"/>
      <c r="D40" s="70" t="s">
        <v>70</v>
      </c>
      <c r="E40" s="75">
        <f>SUM(E38:E39)</f>
        <v>0</v>
      </c>
      <c r="F40" s="75">
        <f>SUM(F38:F39)</f>
        <v>0</v>
      </c>
      <c r="G40" s="75">
        <f>SUM(G38:G39)</f>
        <v>0</v>
      </c>
      <c r="H40" s="75">
        <f>SUM(H38:H39)</f>
        <v>0</v>
      </c>
      <c r="I40" s="75">
        <f>SUM(I38:I39)</f>
        <v>0</v>
      </c>
    </row>
    <row r="41" spans="1:9" ht="21" customHeight="1" thickBot="1">
      <c r="A41" s="74"/>
      <c r="B41" s="353"/>
      <c r="C41" s="354"/>
      <c r="D41" s="71" t="s">
        <v>71</v>
      </c>
      <c r="E41" s="75">
        <f>E34+E40</f>
        <v>0</v>
      </c>
      <c r="F41" s="75">
        <f>F34+F40</f>
        <v>0</v>
      </c>
      <c r="G41" s="75">
        <f>G34+G40</f>
        <v>0</v>
      </c>
      <c r="H41" s="75">
        <f>H34+H40</f>
        <v>0</v>
      </c>
      <c r="I41" s="75">
        <f>I34+I40</f>
        <v>0</v>
      </c>
    </row>
    <row r="42" spans="1:9" ht="14.25" customHeight="1">
      <c r="A42" s="302"/>
      <c r="B42" s="349"/>
      <c r="C42" s="350"/>
      <c r="D42" s="303"/>
      <c r="E42" s="304"/>
      <c r="F42" s="304"/>
      <c r="G42" s="304"/>
      <c r="H42" s="304"/>
      <c r="I42" s="305"/>
    </row>
    <row r="43" spans="1:9" ht="45.75" customHeight="1" thickBot="1">
      <c r="A43" s="298">
        <v>5</v>
      </c>
      <c r="B43" s="364" t="s">
        <v>173</v>
      </c>
      <c r="C43" s="365"/>
      <c r="D43" s="299" t="s">
        <v>175</v>
      </c>
      <c r="E43" s="300">
        <f>E41*0.05</f>
        <v>0</v>
      </c>
      <c r="F43" s="300">
        <f>F41*0.05</f>
        <v>0</v>
      </c>
      <c r="G43" s="300">
        <f>G41*0.05</f>
        <v>0</v>
      </c>
      <c r="H43" s="300">
        <f>H41*0.05</f>
        <v>0</v>
      </c>
      <c r="I43" s="310">
        <f>SUM(E43:H43)</f>
        <v>0</v>
      </c>
    </row>
    <row r="44" spans="1:9" ht="21.75" customHeight="1" thickBot="1">
      <c r="A44" s="74"/>
      <c r="B44" s="353"/>
      <c r="C44" s="354"/>
      <c r="D44" s="71" t="s">
        <v>72</v>
      </c>
      <c r="E44" s="75">
        <f>E41+E43</f>
        <v>0</v>
      </c>
      <c r="F44" s="75">
        <f>F41+F43</f>
        <v>0</v>
      </c>
      <c r="G44" s="75">
        <f>G41+G43</f>
        <v>0</v>
      </c>
      <c r="H44" s="75">
        <f>H41+H43</f>
        <v>0</v>
      </c>
      <c r="I44" s="75">
        <f>I41+I43</f>
        <v>0</v>
      </c>
    </row>
    <row r="45" spans="1:9" ht="35.25" customHeight="1" thickBot="1">
      <c r="A45" s="79">
        <v>6</v>
      </c>
      <c r="B45" s="364"/>
      <c r="C45" s="365"/>
      <c r="D45" s="280" t="s">
        <v>217</v>
      </c>
      <c r="E45" s="330"/>
      <c r="F45" s="330"/>
      <c r="G45" s="330"/>
      <c r="H45" s="330"/>
      <c r="I45" s="331">
        <f>obieqturi!I13*0.02</f>
        <v>0</v>
      </c>
    </row>
    <row r="46" spans="1:9" ht="21.75" customHeight="1" thickBot="1">
      <c r="A46" s="79"/>
      <c r="B46" s="325"/>
      <c r="C46" s="326"/>
      <c r="D46" s="332" t="s">
        <v>72</v>
      </c>
      <c r="E46" s="330"/>
      <c r="F46" s="330"/>
      <c r="G46" s="330"/>
      <c r="H46" s="330"/>
      <c r="I46" s="331">
        <f>SUM(I44:I45)</f>
        <v>0</v>
      </c>
    </row>
    <row r="47" spans="1:9" ht="33">
      <c r="A47" s="79">
        <v>7</v>
      </c>
      <c r="B47" s="349"/>
      <c r="C47" s="350"/>
      <c r="D47" s="333" t="s">
        <v>73</v>
      </c>
      <c r="E47" s="334"/>
      <c r="F47" s="334"/>
      <c r="G47" s="334"/>
      <c r="H47" s="334"/>
      <c r="I47" s="331">
        <f>I46*0.18</f>
        <v>0</v>
      </c>
    </row>
    <row r="48" spans="1:9" ht="21" customHeight="1" thickBot="1">
      <c r="A48" s="80"/>
      <c r="B48" s="351"/>
      <c r="C48" s="352"/>
      <c r="D48" s="335" t="s">
        <v>74</v>
      </c>
      <c r="E48" s="336"/>
      <c r="F48" s="336"/>
      <c r="G48" s="336"/>
      <c r="H48" s="336"/>
      <c r="I48" s="337">
        <f>I46+I47</f>
        <v>0</v>
      </c>
    </row>
    <row r="49" spans="4:9" ht="14.25" customHeight="1">
      <c r="D49" s="338"/>
      <c r="E49" s="338"/>
      <c r="F49" s="338"/>
      <c r="G49" s="338"/>
      <c r="H49" s="338"/>
      <c r="I49" s="339"/>
    </row>
    <row r="50" spans="4:9" ht="21" customHeight="1">
      <c r="D50" s="338"/>
      <c r="E50" s="338"/>
      <c r="F50" s="338"/>
      <c r="G50" s="338"/>
      <c r="H50" s="338"/>
      <c r="I50" s="340"/>
    </row>
    <row r="51" spans="4:9" ht="16.5" customHeight="1">
      <c r="D51" s="338"/>
      <c r="E51" s="338"/>
      <c r="F51" s="338"/>
      <c r="G51" s="338"/>
      <c r="H51" s="338"/>
      <c r="I51" s="338"/>
    </row>
    <row r="52" spans="4:9" ht="15" customHeight="1">
      <c r="D52" s="338"/>
      <c r="E52" s="338"/>
      <c r="F52" s="338"/>
      <c r="G52" s="338"/>
      <c r="H52" s="338"/>
      <c r="I52" s="341"/>
    </row>
    <row r="53" spans="4:9" ht="15" customHeight="1">
      <c r="D53" s="338" t="s">
        <v>75</v>
      </c>
      <c r="E53" s="338"/>
      <c r="F53" s="338"/>
      <c r="G53" s="342"/>
      <c r="H53" s="342"/>
      <c r="I53" s="342"/>
    </row>
  </sheetData>
  <sheetProtection/>
  <mergeCells count="48">
    <mergeCell ref="B15:H15"/>
    <mergeCell ref="D24:E24"/>
    <mergeCell ref="D30:E30"/>
    <mergeCell ref="D37:E37"/>
    <mergeCell ref="E8:G8"/>
    <mergeCell ref="A13:I13"/>
    <mergeCell ref="A10:I10"/>
    <mergeCell ref="A11:I11"/>
    <mergeCell ref="A14:I14"/>
    <mergeCell ref="A8:D8"/>
    <mergeCell ref="A16:I16"/>
    <mergeCell ref="A17:I17"/>
    <mergeCell ref="A18:D18"/>
    <mergeCell ref="A20:A21"/>
    <mergeCell ref="B20:C21"/>
    <mergeCell ref="D20:D21"/>
    <mergeCell ref="E20:H20"/>
    <mergeCell ref="I20:I21"/>
    <mergeCell ref="B25:C25"/>
    <mergeCell ref="B26:C26"/>
    <mergeCell ref="B39:C39"/>
    <mergeCell ref="B45:C45"/>
    <mergeCell ref="B27:C27"/>
    <mergeCell ref="B28:C28"/>
    <mergeCell ref="B29:C29"/>
    <mergeCell ref="B30:C30"/>
    <mergeCell ref="B32:C32"/>
    <mergeCell ref="B34:C34"/>
    <mergeCell ref="B22:C22"/>
    <mergeCell ref="B44:C44"/>
    <mergeCell ref="B35:C35"/>
    <mergeCell ref="B36:C36"/>
    <mergeCell ref="B37:C37"/>
    <mergeCell ref="B38:C38"/>
    <mergeCell ref="B43:C43"/>
    <mergeCell ref="B33:C33"/>
    <mergeCell ref="B23:C23"/>
    <mergeCell ref="B24:C24"/>
    <mergeCell ref="B47:C47"/>
    <mergeCell ref="B48:C48"/>
    <mergeCell ref="B40:C40"/>
    <mergeCell ref="B41:C41"/>
    <mergeCell ref="B42:C42"/>
    <mergeCell ref="A1:H1"/>
    <mergeCell ref="A3:D3"/>
    <mergeCell ref="A5:C5"/>
    <mergeCell ref="A6:D6"/>
    <mergeCell ref="E6:G6"/>
  </mergeCells>
  <printOptions/>
  <pageMargins left="0.7" right="0.7" top="0.9" bottom="0.5" header="0.3" footer="0.3"/>
  <pageSetup firstPageNumber="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workbookViewId="0" topLeftCell="A1">
      <selection activeCell="F19" sqref="F19:H19"/>
    </sheetView>
  </sheetViews>
  <sheetFormatPr defaultColWidth="9.00390625" defaultRowHeight="12.75"/>
  <cols>
    <col min="1" max="1" width="3.375" style="1" customWidth="1"/>
    <col min="2" max="2" width="15.25390625" style="1" customWidth="1"/>
    <col min="3" max="3" width="44.375" style="1" customWidth="1"/>
    <col min="4" max="4" width="15.375" style="13" customWidth="1"/>
    <col min="5" max="5" width="13.125" style="14" customWidth="1"/>
    <col min="6" max="6" width="15.875" style="15" customWidth="1"/>
    <col min="7" max="7" width="13.25390625" style="16" customWidth="1"/>
    <col min="8" max="8" width="13.375" style="1" customWidth="1"/>
    <col min="9" max="9" width="11.25390625" style="1" customWidth="1"/>
    <col min="10" max="16384" width="9.125" style="1" customWidth="1"/>
  </cols>
  <sheetData>
    <row r="1" spans="1:13" ht="18" customHeight="1">
      <c r="A1" s="404"/>
      <c r="B1" s="404"/>
      <c r="C1" s="404"/>
      <c r="D1" s="404"/>
      <c r="E1" s="404"/>
      <c r="F1" s="404"/>
      <c r="G1" s="404"/>
      <c r="H1" s="404"/>
      <c r="I1" s="99"/>
      <c r="J1" s="99"/>
      <c r="K1" s="99"/>
      <c r="L1" s="99"/>
      <c r="M1" s="99"/>
    </row>
    <row r="2" spans="1:13" ht="30.75" customHeight="1">
      <c r="A2" s="404" t="s">
        <v>32</v>
      </c>
      <c r="B2" s="404"/>
      <c r="C2" s="404"/>
      <c r="D2" s="404"/>
      <c r="E2" s="404"/>
      <c r="F2" s="404"/>
      <c r="G2" s="404"/>
      <c r="H2" s="404"/>
      <c r="I2" s="99"/>
      <c r="J2" s="99"/>
      <c r="K2" s="99"/>
      <c r="L2" s="99"/>
      <c r="M2" s="99"/>
    </row>
    <row r="3" spans="1:13" ht="30.75" customHeight="1">
      <c r="A3" s="98"/>
      <c r="B3" s="97" t="s">
        <v>78</v>
      </c>
      <c r="C3" s="97" t="s">
        <v>147</v>
      </c>
      <c r="D3" s="98"/>
      <c r="E3" s="98"/>
      <c r="F3" s="98"/>
      <c r="G3" s="98"/>
      <c r="H3" s="98"/>
      <c r="I3" s="99"/>
      <c r="J3" s="99"/>
      <c r="K3" s="99"/>
      <c r="L3" s="99"/>
      <c r="M3" s="99"/>
    </row>
    <row r="4" spans="1:13" ht="30.75" customHeight="1">
      <c r="A4" s="98"/>
      <c r="B4" s="97" t="s">
        <v>85</v>
      </c>
      <c r="C4" s="263" t="s">
        <v>202</v>
      </c>
      <c r="D4" s="263"/>
      <c r="E4" s="263"/>
      <c r="F4" s="263"/>
      <c r="G4" s="263"/>
      <c r="H4" s="263"/>
      <c r="I4" s="263"/>
      <c r="J4" s="263"/>
      <c r="K4" s="263"/>
      <c r="L4" s="99"/>
      <c r="M4" s="99"/>
    </row>
    <row r="5" spans="1:13" ht="30.75" customHeight="1" thickBot="1">
      <c r="A5" s="98"/>
      <c r="B5" s="97" t="s">
        <v>201</v>
      </c>
      <c r="C5" s="3"/>
      <c r="D5" s="98"/>
      <c r="E5" s="98"/>
      <c r="F5" s="98"/>
      <c r="G5" s="98"/>
      <c r="H5" s="98"/>
      <c r="I5" s="99"/>
      <c r="J5" s="99"/>
      <c r="K5" s="99"/>
      <c r="L5" s="99"/>
      <c r="M5" s="99"/>
    </row>
    <row r="6" spans="1:9" ht="18" customHeight="1">
      <c r="A6" s="405" t="s">
        <v>1</v>
      </c>
      <c r="B6" s="408" t="s">
        <v>10</v>
      </c>
      <c r="C6" s="408" t="s">
        <v>11</v>
      </c>
      <c r="D6" s="412" t="s">
        <v>2</v>
      </c>
      <c r="E6" s="412"/>
      <c r="F6" s="412"/>
      <c r="G6" s="412"/>
      <c r="H6" s="413"/>
      <c r="I6" s="401" t="s">
        <v>90</v>
      </c>
    </row>
    <row r="7" spans="1:9" ht="23.25" customHeight="1">
      <c r="A7" s="406"/>
      <c r="B7" s="409"/>
      <c r="C7" s="409"/>
      <c r="D7" s="410" t="s">
        <v>3</v>
      </c>
      <c r="E7" s="415" t="s">
        <v>9</v>
      </c>
      <c r="F7" s="410" t="s">
        <v>89</v>
      </c>
      <c r="G7" s="410" t="s">
        <v>4</v>
      </c>
      <c r="H7" s="417" t="s">
        <v>5</v>
      </c>
      <c r="I7" s="402"/>
    </row>
    <row r="8" spans="1:9" ht="26.25" customHeight="1" thickBot="1">
      <c r="A8" s="407"/>
      <c r="B8" s="410"/>
      <c r="C8" s="410"/>
      <c r="D8" s="414"/>
      <c r="E8" s="416"/>
      <c r="F8" s="414"/>
      <c r="G8" s="414"/>
      <c r="H8" s="418"/>
      <c r="I8" s="403"/>
    </row>
    <row r="9" spans="1:9" ht="18" customHeight="1" thickBot="1">
      <c r="A9" s="4">
        <v>1</v>
      </c>
      <c r="B9" s="17">
        <v>2</v>
      </c>
      <c r="C9" s="18">
        <v>3</v>
      </c>
      <c r="D9" s="17">
        <v>4</v>
      </c>
      <c r="E9" s="19">
        <v>5</v>
      </c>
      <c r="F9" s="17">
        <v>6</v>
      </c>
      <c r="G9" s="17">
        <v>7</v>
      </c>
      <c r="H9" s="205">
        <v>8</v>
      </c>
      <c r="I9" s="212">
        <v>9</v>
      </c>
    </row>
    <row r="10" spans="1:10" ht="39" customHeight="1">
      <c r="A10" s="160"/>
      <c r="B10" s="59" t="s">
        <v>86</v>
      </c>
      <c r="C10" s="208" t="s">
        <v>182</v>
      </c>
      <c r="D10" s="209">
        <f>'N1'!M70/1000-F10</f>
        <v>0</v>
      </c>
      <c r="E10" s="210"/>
      <c r="F10" s="210"/>
      <c r="G10" s="211"/>
      <c r="H10" s="206">
        <f>SUM(D10:G10)</f>
        <v>0</v>
      </c>
      <c r="I10" s="219">
        <f>'N1'!J64/1000</f>
        <v>0</v>
      </c>
      <c r="J10" s="20"/>
    </row>
    <row r="11" spans="1:10" ht="48.75" customHeight="1">
      <c r="A11" s="49">
        <v>2</v>
      </c>
      <c r="B11" s="59" t="s">
        <v>88</v>
      </c>
      <c r="C11" s="60" t="s">
        <v>166</v>
      </c>
      <c r="D11" s="7">
        <f>'N2'!M30/1000</f>
        <v>0</v>
      </c>
      <c r="E11" s="61"/>
      <c r="F11" s="61"/>
      <c r="G11" s="62"/>
      <c r="H11" s="206">
        <f>SUM(D11:G11)</f>
        <v>0</v>
      </c>
      <c r="I11" s="220">
        <f>'N2'!J24/1000</f>
        <v>0</v>
      </c>
      <c r="J11" s="20"/>
    </row>
    <row r="12" spans="1:10" ht="39" customHeight="1" thickBot="1">
      <c r="A12" s="199"/>
      <c r="B12" s="213"/>
      <c r="C12" s="214"/>
      <c r="D12" s="215"/>
      <c r="E12" s="216"/>
      <c r="F12" s="216"/>
      <c r="G12" s="217"/>
      <c r="H12" s="218"/>
      <c r="I12" s="221"/>
      <c r="J12" s="20"/>
    </row>
    <row r="13" spans="1:9" ht="28.5" customHeight="1" thickBot="1">
      <c r="A13" s="63"/>
      <c r="B13" s="64"/>
      <c r="C13" s="65" t="s">
        <v>81</v>
      </c>
      <c r="D13" s="66">
        <f>SUM(D10:D12)</f>
        <v>0</v>
      </c>
      <c r="E13" s="66">
        <f>SUM(E10:E12)</f>
        <v>0</v>
      </c>
      <c r="F13" s="66">
        <f>SUM(F10:F12)</f>
        <v>0</v>
      </c>
      <c r="G13" s="67"/>
      <c r="H13" s="207">
        <f>SUM(H10:H12)</f>
        <v>0</v>
      </c>
      <c r="I13" s="228">
        <f>SUM(I10:I12)</f>
        <v>0</v>
      </c>
    </row>
    <row r="14" spans="1:8" s="10" customFormat="1" ht="17.25" customHeight="1">
      <c r="A14" s="21"/>
      <c r="B14" s="22"/>
      <c r="C14" s="23"/>
      <c r="D14" s="24"/>
      <c r="E14" s="25"/>
      <c r="F14" s="25"/>
      <c r="G14" s="26"/>
      <c r="H14" s="27"/>
    </row>
    <row r="15" s="10" customFormat="1" ht="15" customHeight="1"/>
    <row r="16" s="10" customFormat="1" ht="15" customHeight="1"/>
    <row r="17" s="10" customFormat="1" ht="15" customHeight="1"/>
    <row r="18" s="10" customFormat="1" ht="15" customHeight="1"/>
    <row r="19" spans="3:8" s="10" customFormat="1" ht="18.75" customHeight="1">
      <c r="C19" s="11" t="s">
        <v>7</v>
      </c>
      <c r="D19" s="12"/>
      <c r="E19" s="12"/>
      <c r="F19" s="411"/>
      <c r="G19" s="411"/>
      <c r="H19" s="411"/>
    </row>
    <row r="20" spans="4:7" s="10" customFormat="1" ht="18">
      <c r="D20" s="3"/>
      <c r="E20" s="28"/>
      <c r="F20" s="23"/>
      <c r="G20" s="29"/>
    </row>
    <row r="21" spans="2:8" s="10" customFormat="1" ht="18">
      <c r="B21" s="30"/>
      <c r="D21" s="31"/>
      <c r="E21" s="32"/>
      <c r="F21" s="33"/>
      <c r="G21" s="34"/>
      <c r="H21" s="35"/>
    </row>
    <row r="22" spans="4:8" s="10" customFormat="1" ht="18">
      <c r="D22" s="31"/>
      <c r="E22" s="32"/>
      <c r="F22" s="33"/>
      <c r="G22" s="34"/>
      <c r="H22" s="35"/>
    </row>
    <row r="23" spans="4:8" s="10" customFormat="1" ht="18">
      <c r="D23" s="31"/>
      <c r="E23" s="32"/>
      <c r="F23" s="33"/>
      <c r="G23" s="34"/>
      <c r="H23" s="35"/>
    </row>
    <row r="24" spans="4:8" s="10" customFormat="1" ht="18">
      <c r="D24" s="31"/>
      <c r="E24" s="32"/>
      <c r="F24" s="33"/>
      <c r="G24" s="34"/>
      <c r="H24" s="35"/>
    </row>
    <row r="25" spans="4:8" s="10" customFormat="1" ht="18">
      <c r="D25" s="31"/>
      <c r="E25" s="32"/>
      <c r="F25" s="33"/>
      <c r="G25" s="34"/>
      <c r="H25" s="35"/>
    </row>
    <row r="26" spans="2:8" s="10" customFormat="1" ht="18">
      <c r="B26" s="30"/>
      <c r="D26" s="31"/>
      <c r="E26" s="32"/>
      <c r="F26" s="33"/>
      <c r="G26" s="34"/>
      <c r="H26" s="35"/>
    </row>
    <row r="27" spans="2:8" s="10" customFormat="1" ht="18">
      <c r="B27" s="30"/>
      <c r="D27" s="31"/>
      <c r="E27" s="32"/>
      <c r="F27" s="33"/>
      <c r="G27" s="34"/>
      <c r="H27" s="35"/>
    </row>
    <row r="28" spans="2:8" s="10" customFormat="1" ht="18">
      <c r="B28" s="30"/>
      <c r="D28" s="31"/>
      <c r="E28" s="32"/>
      <c r="F28" s="33"/>
      <c r="G28" s="34"/>
      <c r="H28" s="35"/>
    </row>
    <row r="29" spans="4:8" s="10" customFormat="1" ht="18">
      <c r="D29" s="31"/>
      <c r="E29" s="32"/>
      <c r="F29" s="33"/>
      <c r="G29" s="34"/>
      <c r="H29" s="35"/>
    </row>
    <row r="30" spans="4:8" s="10" customFormat="1" ht="18">
      <c r="D30" s="31"/>
      <c r="E30" s="32"/>
      <c r="F30" s="33"/>
      <c r="G30" s="34"/>
      <c r="H30" s="35"/>
    </row>
    <row r="31" spans="4:8" s="10" customFormat="1" ht="18">
      <c r="D31" s="31"/>
      <c r="E31" s="32"/>
      <c r="F31" s="33"/>
      <c r="G31" s="34"/>
      <c r="H31" s="35"/>
    </row>
    <row r="32" spans="2:8" s="10" customFormat="1" ht="18">
      <c r="B32" s="30"/>
      <c r="D32" s="31"/>
      <c r="E32" s="32"/>
      <c r="F32" s="33"/>
      <c r="G32" s="34"/>
      <c r="H32" s="35"/>
    </row>
    <row r="33" spans="4:8" s="10" customFormat="1" ht="18">
      <c r="D33" s="31"/>
      <c r="E33" s="32"/>
      <c r="F33" s="33"/>
      <c r="G33" s="34"/>
      <c r="H33" s="35"/>
    </row>
    <row r="34" spans="4:8" s="10" customFormat="1" ht="18">
      <c r="D34" s="31"/>
      <c r="E34" s="32"/>
      <c r="F34" s="33"/>
      <c r="G34" s="34"/>
      <c r="H34" s="35"/>
    </row>
    <row r="35" spans="4:8" s="10" customFormat="1" ht="18">
      <c r="D35" s="31"/>
      <c r="E35" s="32"/>
      <c r="F35" s="33"/>
      <c r="G35" s="34"/>
      <c r="H35" s="35"/>
    </row>
    <row r="36" spans="4:8" s="10" customFormat="1" ht="18">
      <c r="D36" s="31"/>
      <c r="E36" s="32"/>
      <c r="F36" s="33"/>
      <c r="G36" s="34"/>
      <c r="H36" s="35"/>
    </row>
    <row r="37" spans="4:8" s="10" customFormat="1" ht="18">
      <c r="D37" s="31"/>
      <c r="E37" s="32"/>
      <c r="F37" s="33"/>
      <c r="G37" s="34"/>
      <c r="H37" s="35"/>
    </row>
    <row r="38" spans="4:8" s="10" customFormat="1" ht="18">
      <c r="D38" s="31"/>
      <c r="E38" s="32"/>
      <c r="F38" s="33"/>
      <c r="G38" s="34"/>
      <c r="H38" s="35"/>
    </row>
    <row r="39" spans="2:8" s="10" customFormat="1" ht="18">
      <c r="B39" s="36"/>
      <c r="D39" s="31"/>
      <c r="E39" s="32"/>
      <c r="F39" s="33"/>
      <c r="G39" s="34"/>
      <c r="H39" s="35"/>
    </row>
    <row r="40" spans="4:8" s="10" customFormat="1" ht="18">
      <c r="D40" s="31"/>
      <c r="E40" s="32"/>
      <c r="F40" s="33"/>
      <c r="G40" s="34"/>
      <c r="H40" s="35"/>
    </row>
    <row r="41" spans="4:8" s="10" customFormat="1" ht="18">
      <c r="D41" s="31"/>
      <c r="E41" s="32"/>
      <c r="F41" s="33"/>
      <c r="G41" s="34"/>
      <c r="H41" s="35"/>
    </row>
    <row r="42" spans="4:8" s="10" customFormat="1" ht="18">
      <c r="D42" s="31"/>
      <c r="E42" s="32"/>
      <c r="F42" s="33"/>
      <c r="G42" s="34"/>
      <c r="H42" s="35"/>
    </row>
    <row r="43" spans="4:8" s="10" customFormat="1" ht="18">
      <c r="D43" s="31"/>
      <c r="E43" s="32"/>
      <c r="F43" s="33"/>
      <c r="G43" s="34"/>
      <c r="H43" s="35"/>
    </row>
    <row r="44" spans="4:8" s="10" customFormat="1" ht="18">
      <c r="D44" s="31"/>
      <c r="E44" s="32"/>
      <c r="F44" s="33"/>
      <c r="G44" s="34"/>
      <c r="H44" s="35"/>
    </row>
    <row r="45" spans="4:8" s="10" customFormat="1" ht="18">
      <c r="D45" s="31"/>
      <c r="E45" s="32"/>
      <c r="F45" s="33"/>
      <c r="G45" s="34"/>
      <c r="H45" s="35"/>
    </row>
    <row r="46" spans="4:7" s="10" customFormat="1" ht="18">
      <c r="D46" s="3"/>
      <c r="E46" s="28"/>
      <c r="F46" s="23"/>
      <c r="G46" s="29"/>
    </row>
    <row r="47" spans="4:7" s="10" customFormat="1" ht="18">
      <c r="D47" s="3"/>
      <c r="E47" s="28"/>
      <c r="F47" s="23"/>
      <c r="G47" s="29"/>
    </row>
    <row r="48" spans="4:7" s="10" customFormat="1" ht="18">
      <c r="D48" s="3"/>
      <c r="E48" s="28"/>
      <c r="F48" s="23"/>
      <c r="G48" s="29"/>
    </row>
    <row r="49" spans="4:7" s="10" customFormat="1" ht="18">
      <c r="D49" s="3"/>
      <c r="E49" s="28"/>
      <c r="F49" s="23"/>
      <c r="G49" s="29"/>
    </row>
    <row r="50" spans="4:7" s="10" customFormat="1" ht="18">
      <c r="D50" s="3"/>
      <c r="E50" s="28"/>
      <c r="F50" s="23"/>
      <c r="G50" s="29"/>
    </row>
    <row r="51" spans="4:7" s="10" customFormat="1" ht="18">
      <c r="D51" s="3"/>
      <c r="E51" s="28"/>
      <c r="F51" s="23"/>
      <c r="G51" s="29"/>
    </row>
    <row r="52" spans="4:7" s="10" customFormat="1" ht="18">
      <c r="D52" s="3"/>
      <c r="E52" s="28"/>
      <c r="F52" s="23"/>
      <c r="G52" s="29"/>
    </row>
    <row r="53" spans="4:7" s="10" customFormat="1" ht="18">
      <c r="D53" s="3"/>
      <c r="E53" s="28"/>
      <c r="F53" s="23"/>
      <c r="G53" s="29"/>
    </row>
    <row r="54" spans="4:7" s="10" customFormat="1" ht="18">
      <c r="D54" s="3"/>
      <c r="E54" s="28"/>
      <c r="F54" s="23"/>
      <c r="G54" s="29"/>
    </row>
    <row r="55" spans="4:7" s="10" customFormat="1" ht="18">
      <c r="D55" s="3"/>
      <c r="E55" s="28"/>
      <c r="F55" s="23"/>
      <c r="G55" s="29"/>
    </row>
    <row r="56" spans="4:7" s="10" customFormat="1" ht="18">
      <c r="D56" s="3"/>
      <c r="E56" s="28"/>
      <c r="F56" s="23"/>
      <c r="G56" s="29"/>
    </row>
    <row r="57" spans="4:7" s="10" customFormat="1" ht="18">
      <c r="D57" s="3"/>
      <c r="E57" s="28"/>
      <c r="F57" s="23"/>
      <c r="G57" s="29"/>
    </row>
    <row r="58" spans="4:7" s="10" customFormat="1" ht="18">
      <c r="D58" s="3"/>
      <c r="E58" s="28"/>
      <c r="F58" s="23"/>
      <c r="G58" s="29"/>
    </row>
    <row r="59" spans="4:7" s="10" customFormat="1" ht="18">
      <c r="D59" s="3"/>
      <c r="E59" s="28"/>
      <c r="F59" s="23"/>
      <c r="G59" s="29"/>
    </row>
    <row r="60" spans="4:7" s="10" customFormat="1" ht="18">
      <c r="D60" s="3"/>
      <c r="E60" s="28"/>
      <c r="F60" s="23"/>
      <c r="G60" s="29"/>
    </row>
    <row r="61" spans="4:7" s="10" customFormat="1" ht="18">
      <c r="D61" s="3"/>
      <c r="E61" s="28"/>
      <c r="F61" s="23"/>
      <c r="G61" s="29"/>
    </row>
    <row r="62" spans="4:7" s="10" customFormat="1" ht="18">
      <c r="D62" s="3"/>
      <c r="E62" s="28"/>
      <c r="F62" s="23"/>
      <c r="G62" s="29"/>
    </row>
    <row r="63" spans="4:7" s="10" customFormat="1" ht="18">
      <c r="D63" s="3"/>
      <c r="E63" s="28"/>
      <c r="F63" s="23"/>
      <c r="G63" s="29"/>
    </row>
    <row r="64" spans="4:7" s="10" customFormat="1" ht="18">
      <c r="D64" s="3"/>
      <c r="E64" s="28"/>
      <c r="F64" s="23"/>
      <c r="G64" s="29"/>
    </row>
    <row r="65" spans="4:7" s="10" customFormat="1" ht="18">
      <c r="D65" s="3"/>
      <c r="E65" s="28"/>
      <c r="F65" s="23"/>
      <c r="G65" s="29"/>
    </row>
    <row r="66" spans="4:7" s="10" customFormat="1" ht="18">
      <c r="D66" s="3"/>
      <c r="E66" s="28"/>
      <c r="F66" s="23"/>
      <c r="G66" s="29"/>
    </row>
    <row r="67" spans="4:7" s="10" customFormat="1" ht="18">
      <c r="D67" s="3"/>
      <c r="E67" s="28"/>
      <c r="F67" s="23"/>
      <c r="G67" s="29"/>
    </row>
    <row r="68" spans="4:7" s="10" customFormat="1" ht="18">
      <c r="D68" s="3"/>
      <c r="E68" s="28"/>
      <c r="F68" s="23"/>
      <c r="G68" s="29"/>
    </row>
    <row r="69" spans="4:7" s="10" customFormat="1" ht="18">
      <c r="D69" s="3"/>
      <c r="E69" s="28"/>
      <c r="F69" s="23"/>
      <c r="G69" s="29"/>
    </row>
    <row r="70" spans="4:7" s="10" customFormat="1" ht="18">
      <c r="D70" s="3"/>
      <c r="E70" s="28"/>
      <c r="F70" s="23"/>
      <c r="G70" s="29"/>
    </row>
    <row r="71" spans="4:7" s="10" customFormat="1" ht="18">
      <c r="D71" s="3"/>
      <c r="E71" s="28"/>
      <c r="F71" s="23"/>
      <c r="G71" s="29"/>
    </row>
    <row r="72" spans="4:7" s="10" customFormat="1" ht="18">
      <c r="D72" s="3"/>
      <c r="E72" s="28"/>
      <c r="F72" s="23"/>
      <c r="G72" s="29"/>
    </row>
    <row r="73" spans="4:7" s="10" customFormat="1" ht="18">
      <c r="D73" s="3"/>
      <c r="E73" s="28"/>
      <c r="F73" s="23"/>
      <c r="G73" s="29"/>
    </row>
    <row r="74" spans="4:7" s="10" customFormat="1" ht="18">
      <c r="D74" s="3"/>
      <c r="E74" s="28"/>
      <c r="F74" s="23"/>
      <c r="G74" s="29"/>
    </row>
    <row r="75" spans="4:7" s="10" customFormat="1" ht="18">
      <c r="D75" s="3"/>
      <c r="E75" s="28"/>
      <c r="F75" s="23"/>
      <c r="G75" s="29"/>
    </row>
    <row r="76" spans="4:7" s="10" customFormat="1" ht="18">
      <c r="D76" s="3"/>
      <c r="E76" s="28"/>
      <c r="F76" s="23"/>
      <c r="G76" s="29"/>
    </row>
    <row r="77" spans="4:7" s="10" customFormat="1" ht="18">
      <c r="D77" s="3"/>
      <c r="E77" s="28"/>
      <c r="F77" s="23"/>
      <c r="G77" s="29"/>
    </row>
    <row r="78" spans="4:7" s="10" customFormat="1" ht="18">
      <c r="D78" s="3"/>
      <c r="E78" s="28"/>
      <c r="F78" s="23"/>
      <c r="G78" s="29"/>
    </row>
    <row r="79" spans="4:7" s="10" customFormat="1" ht="18">
      <c r="D79" s="3"/>
      <c r="E79" s="28"/>
      <c r="F79" s="23"/>
      <c r="G79" s="29"/>
    </row>
    <row r="80" spans="4:7" s="10" customFormat="1" ht="18">
      <c r="D80" s="3"/>
      <c r="E80" s="28"/>
      <c r="F80" s="23"/>
      <c r="G80" s="29"/>
    </row>
    <row r="81" spans="4:7" s="10" customFormat="1" ht="18">
      <c r="D81" s="3"/>
      <c r="E81" s="28"/>
      <c r="F81" s="23"/>
      <c r="G81" s="29"/>
    </row>
    <row r="82" spans="4:7" s="10" customFormat="1" ht="18">
      <c r="D82" s="3"/>
      <c r="E82" s="28"/>
      <c r="F82" s="23"/>
      <c r="G82" s="29"/>
    </row>
    <row r="83" spans="4:7" s="10" customFormat="1" ht="18">
      <c r="D83" s="3"/>
      <c r="E83" s="28"/>
      <c r="F83" s="23"/>
      <c r="G83" s="29"/>
    </row>
    <row r="84" spans="4:7" s="10" customFormat="1" ht="18">
      <c r="D84" s="3"/>
      <c r="E84" s="28"/>
      <c r="F84" s="23"/>
      <c r="G84" s="29"/>
    </row>
    <row r="85" spans="4:7" s="10" customFormat="1" ht="18">
      <c r="D85" s="3"/>
      <c r="E85" s="28"/>
      <c r="F85" s="23"/>
      <c r="G85" s="29"/>
    </row>
    <row r="86" spans="4:7" s="10" customFormat="1" ht="18">
      <c r="D86" s="3"/>
      <c r="E86" s="28"/>
      <c r="F86" s="23"/>
      <c r="G86" s="29"/>
    </row>
    <row r="87" spans="4:7" s="10" customFormat="1" ht="18">
      <c r="D87" s="3"/>
      <c r="E87" s="28"/>
      <c r="F87" s="23"/>
      <c r="G87" s="29"/>
    </row>
    <row r="88" spans="4:7" s="10" customFormat="1" ht="18">
      <c r="D88" s="3"/>
      <c r="E88" s="28"/>
      <c r="F88" s="23"/>
      <c r="G88" s="29"/>
    </row>
    <row r="89" spans="4:7" s="10" customFormat="1" ht="18">
      <c r="D89" s="3"/>
      <c r="E89" s="28"/>
      <c r="F89" s="23"/>
      <c r="G89" s="29"/>
    </row>
    <row r="90" spans="4:7" s="10" customFormat="1" ht="18">
      <c r="D90" s="3"/>
      <c r="E90" s="28"/>
      <c r="F90" s="23"/>
      <c r="G90" s="29"/>
    </row>
    <row r="91" spans="4:7" s="10" customFormat="1" ht="18">
      <c r="D91" s="3"/>
      <c r="E91" s="28"/>
      <c r="F91" s="23"/>
      <c r="G91" s="29"/>
    </row>
    <row r="92" spans="4:7" s="10" customFormat="1" ht="18">
      <c r="D92" s="3"/>
      <c r="E92" s="28"/>
      <c r="F92" s="23"/>
      <c r="G92" s="29"/>
    </row>
    <row r="93" spans="4:7" s="10" customFormat="1" ht="18">
      <c r="D93" s="3"/>
      <c r="E93" s="28"/>
      <c r="F93" s="23"/>
      <c r="G93" s="29"/>
    </row>
    <row r="94" spans="4:7" s="10" customFormat="1" ht="18">
      <c r="D94" s="3"/>
      <c r="E94" s="28"/>
      <c r="F94" s="23"/>
      <c r="G94" s="29"/>
    </row>
    <row r="95" spans="4:7" s="10" customFormat="1" ht="18">
      <c r="D95" s="3"/>
      <c r="E95" s="28"/>
      <c r="F95" s="23"/>
      <c r="G95" s="29"/>
    </row>
    <row r="96" spans="4:7" s="10" customFormat="1" ht="18">
      <c r="D96" s="3"/>
      <c r="E96" s="28"/>
      <c r="F96" s="23"/>
      <c r="G96" s="29"/>
    </row>
    <row r="97" spans="4:7" s="10" customFormat="1" ht="18">
      <c r="D97" s="3"/>
      <c r="E97" s="28"/>
      <c r="F97" s="23"/>
      <c r="G97" s="29"/>
    </row>
    <row r="98" spans="4:7" s="10" customFormat="1" ht="18">
      <c r="D98" s="3"/>
      <c r="E98" s="28"/>
      <c r="F98" s="23"/>
      <c r="G98" s="29"/>
    </row>
    <row r="99" spans="4:7" s="10" customFormat="1" ht="18">
      <c r="D99" s="3"/>
      <c r="E99" s="28"/>
      <c r="F99" s="23"/>
      <c r="G99" s="29"/>
    </row>
    <row r="100" spans="4:7" s="10" customFormat="1" ht="18">
      <c r="D100" s="3"/>
      <c r="E100" s="28"/>
      <c r="F100" s="23"/>
      <c r="G100" s="29"/>
    </row>
    <row r="101" spans="4:7" s="10" customFormat="1" ht="18">
      <c r="D101" s="3"/>
      <c r="E101" s="28"/>
      <c r="F101" s="23"/>
      <c r="G101" s="29"/>
    </row>
    <row r="102" spans="4:7" s="10" customFormat="1" ht="18">
      <c r="D102" s="3"/>
      <c r="E102" s="28"/>
      <c r="F102" s="23"/>
      <c r="G102" s="29"/>
    </row>
    <row r="103" spans="4:7" s="10" customFormat="1" ht="18">
      <c r="D103" s="3"/>
      <c r="E103" s="28"/>
      <c r="F103" s="23"/>
      <c r="G103" s="29"/>
    </row>
    <row r="104" spans="4:7" s="10" customFormat="1" ht="18">
      <c r="D104" s="3"/>
      <c r="E104" s="28"/>
      <c r="F104" s="23"/>
      <c r="G104" s="29"/>
    </row>
    <row r="105" spans="4:7" s="10" customFormat="1" ht="18">
      <c r="D105" s="3"/>
      <c r="E105" s="28"/>
      <c r="F105" s="23"/>
      <c r="G105" s="29"/>
    </row>
    <row r="106" spans="4:7" s="10" customFormat="1" ht="18">
      <c r="D106" s="3"/>
      <c r="E106" s="28"/>
      <c r="F106" s="23"/>
      <c r="G106" s="29"/>
    </row>
    <row r="107" spans="4:7" s="10" customFormat="1" ht="18">
      <c r="D107" s="3"/>
      <c r="E107" s="28"/>
      <c r="F107" s="23"/>
      <c r="G107" s="29"/>
    </row>
    <row r="108" spans="4:7" s="10" customFormat="1" ht="18">
      <c r="D108" s="3"/>
      <c r="E108" s="28"/>
      <c r="F108" s="23"/>
      <c r="G108" s="29"/>
    </row>
    <row r="109" spans="4:7" s="10" customFormat="1" ht="18">
      <c r="D109" s="3"/>
      <c r="E109" s="28"/>
      <c r="F109" s="23"/>
      <c r="G109" s="29"/>
    </row>
    <row r="110" spans="4:7" s="10" customFormat="1" ht="18">
      <c r="D110" s="3"/>
      <c r="E110" s="28"/>
      <c r="F110" s="23"/>
      <c r="G110" s="29"/>
    </row>
    <row r="111" spans="4:7" s="10" customFormat="1" ht="18">
      <c r="D111" s="3"/>
      <c r="E111" s="28"/>
      <c r="F111" s="23"/>
      <c r="G111" s="29"/>
    </row>
    <row r="112" spans="4:7" s="10" customFormat="1" ht="18">
      <c r="D112" s="3"/>
      <c r="E112" s="28"/>
      <c r="F112" s="23"/>
      <c r="G112" s="29"/>
    </row>
    <row r="113" spans="4:7" s="10" customFormat="1" ht="18">
      <c r="D113" s="3"/>
      <c r="E113" s="28"/>
      <c r="F113" s="23"/>
      <c r="G113" s="29"/>
    </row>
    <row r="114" spans="4:7" s="10" customFormat="1" ht="18">
      <c r="D114" s="3"/>
      <c r="E114" s="28"/>
      <c r="F114" s="23"/>
      <c r="G114" s="29"/>
    </row>
    <row r="115" spans="4:7" s="10" customFormat="1" ht="18">
      <c r="D115" s="3"/>
      <c r="E115" s="28"/>
      <c r="F115" s="23"/>
      <c r="G115" s="29"/>
    </row>
    <row r="116" spans="4:7" s="10" customFormat="1" ht="18">
      <c r="D116" s="3"/>
      <c r="E116" s="28"/>
      <c r="F116" s="23"/>
      <c r="G116" s="29"/>
    </row>
    <row r="117" spans="4:7" s="10" customFormat="1" ht="18">
      <c r="D117" s="3"/>
      <c r="E117" s="28"/>
      <c r="F117" s="23"/>
      <c r="G117" s="29"/>
    </row>
    <row r="118" spans="4:7" s="10" customFormat="1" ht="18">
      <c r="D118" s="3"/>
      <c r="E118" s="28"/>
      <c r="F118" s="23"/>
      <c r="G118" s="29"/>
    </row>
    <row r="119" spans="4:7" s="10" customFormat="1" ht="18">
      <c r="D119" s="3"/>
      <c r="E119" s="28"/>
      <c r="F119" s="23"/>
      <c r="G119" s="29"/>
    </row>
  </sheetData>
  <sheetProtection/>
  <mergeCells count="13">
    <mergeCell ref="F7:F8"/>
    <mergeCell ref="G7:G8"/>
    <mergeCell ref="H7:H8"/>
    <mergeCell ref="I6:I8"/>
    <mergeCell ref="A1:H1"/>
    <mergeCell ref="A2:H2"/>
    <mergeCell ref="A6:A8"/>
    <mergeCell ref="B6:B8"/>
    <mergeCell ref="F19:H19"/>
    <mergeCell ref="C6:C8"/>
    <mergeCell ref="D6:H6"/>
    <mergeCell ref="D7:D8"/>
    <mergeCell ref="E7:E8"/>
  </mergeCells>
  <printOptions/>
  <pageMargins left="0.54" right="0.2" top="0.78" bottom="0.37" header="0.28" footer="0.17"/>
  <pageSetup firstPageNumber="10" useFirstPageNumber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4"/>
  <sheetViews>
    <sheetView view="pageBreakPreview" zoomScaleSheetLayoutView="100" zoomScalePageLayoutView="0" workbookViewId="0" topLeftCell="A8">
      <pane ySplit="1770" topLeftCell="A10" activePane="bottomLeft" state="split"/>
      <selection pane="topLeft" activeCell="A8" sqref="A8"/>
      <selection pane="bottomLeft" activeCell="F16" sqref="F16"/>
    </sheetView>
  </sheetViews>
  <sheetFormatPr defaultColWidth="9.00390625" defaultRowHeight="12.75"/>
  <cols>
    <col min="1" max="1" width="4.75390625" style="2" customWidth="1"/>
    <col min="2" max="2" width="12.125" style="46" customWidth="1"/>
    <col min="3" max="3" width="38.75390625" style="2" customWidth="1"/>
    <col min="4" max="4" width="8.625" style="2" customWidth="1"/>
    <col min="5" max="5" width="9.375" style="2" customWidth="1"/>
    <col min="6" max="6" width="12.625" style="2" bestFit="1" customWidth="1"/>
    <col min="7" max="7" width="11.25390625" style="2" customWidth="1"/>
    <col min="8" max="8" width="12.125" style="2" customWidth="1"/>
    <col min="9" max="9" width="10.375" style="2" customWidth="1"/>
    <col min="10" max="10" width="13.375" style="2" customWidth="1"/>
    <col min="11" max="11" width="10.25390625" style="2" customWidth="1"/>
    <col min="12" max="12" width="14.00390625" style="2" customWidth="1"/>
    <col min="13" max="13" width="14.875" style="2" customWidth="1"/>
    <col min="14" max="14" width="9.625" style="2" bestFit="1" customWidth="1"/>
    <col min="15" max="16384" width="9.125" style="2" customWidth="1"/>
  </cols>
  <sheetData>
    <row r="1" spans="1:13" s="1" customFormat="1" ht="18.75" customHeight="1">
      <c r="A1" s="98"/>
      <c r="B1" s="124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1" customFormat="1" ht="18">
      <c r="A2" s="404" t="s">
        <v>110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s="1" customFormat="1" ht="18">
      <c r="A3" s="404" t="s">
        <v>129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 s="1" customFormat="1" ht="12.75" customHeight="1">
      <c r="A4" s="98"/>
      <c r="B4" s="124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s="127" customFormat="1" ht="18">
      <c r="A5" s="96" t="s">
        <v>78</v>
      </c>
      <c r="B5" s="96"/>
      <c r="C5" s="96" t="s">
        <v>77</v>
      </c>
      <c r="D5" s="96"/>
      <c r="E5" s="96"/>
      <c r="F5" s="96"/>
      <c r="G5" s="96"/>
      <c r="H5" s="419" t="s">
        <v>79</v>
      </c>
      <c r="I5" s="419"/>
      <c r="J5" s="419"/>
      <c r="K5" s="419"/>
      <c r="L5" s="125">
        <f>M27/1000</f>
        <v>0</v>
      </c>
      <c r="M5" s="126" t="s">
        <v>76</v>
      </c>
    </row>
    <row r="6" spans="1:13" s="127" customFormat="1" ht="29.25" customHeight="1">
      <c r="A6" s="97" t="s">
        <v>85</v>
      </c>
      <c r="B6" s="97"/>
      <c r="C6" s="390" t="s">
        <v>119</v>
      </c>
      <c r="D6" s="390"/>
      <c r="E6" s="390"/>
      <c r="F6" s="390"/>
      <c r="G6" s="390"/>
      <c r="H6" s="419" t="s">
        <v>80</v>
      </c>
      <c r="I6" s="419"/>
      <c r="J6" s="419"/>
      <c r="K6" s="419"/>
      <c r="L6" s="264">
        <f>J21/1000</f>
        <v>0</v>
      </c>
      <c r="M6" s="265" t="s">
        <v>76</v>
      </c>
    </row>
    <row r="7" spans="1:13" s="127" customFormat="1" ht="23.25" customHeight="1" thickBot="1">
      <c r="A7" s="266" t="s">
        <v>95</v>
      </c>
      <c r="B7" s="266"/>
      <c r="C7" s="266"/>
      <c r="D7" s="266"/>
      <c r="E7" s="266"/>
      <c r="F7" s="266"/>
      <c r="G7" s="96"/>
      <c r="H7" s="420"/>
      <c r="I7" s="420"/>
      <c r="J7" s="420"/>
      <c r="K7" s="420"/>
      <c r="L7" s="128"/>
      <c r="M7" s="96"/>
    </row>
    <row r="8" spans="1:13" s="1" customFormat="1" ht="18">
      <c r="A8" s="421" t="s">
        <v>0</v>
      </c>
      <c r="B8" s="423" t="s">
        <v>24</v>
      </c>
      <c r="C8" s="408" t="s">
        <v>27</v>
      </c>
      <c r="D8" s="408" t="s">
        <v>14</v>
      </c>
      <c r="E8" s="408" t="s">
        <v>15</v>
      </c>
      <c r="F8" s="408" t="s">
        <v>16</v>
      </c>
      <c r="G8" s="412" t="s">
        <v>19</v>
      </c>
      <c r="H8" s="412"/>
      <c r="I8" s="412" t="s">
        <v>28</v>
      </c>
      <c r="J8" s="412"/>
      <c r="K8" s="408" t="s">
        <v>23</v>
      </c>
      <c r="L8" s="408"/>
      <c r="M8" s="95" t="s">
        <v>21</v>
      </c>
    </row>
    <row r="9" spans="1:13" s="1" customFormat="1" ht="39.75" customHeight="1" thickBot="1">
      <c r="A9" s="422"/>
      <c r="B9" s="424"/>
      <c r="C9" s="425"/>
      <c r="D9" s="425"/>
      <c r="E9" s="425"/>
      <c r="F9" s="425"/>
      <c r="G9" s="129" t="s">
        <v>22</v>
      </c>
      <c r="H9" s="130" t="s">
        <v>6</v>
      </c>
      <c r="I9" s="129" t="s">
        <v>22</v>
      </c>
      <c r="J9" s="130" t="s">
        <v>6</v>
      </c>
      <c r="K9" s="129" t="s">
        <v>22</v>
      </c>
      <c r="L9" s="130" t="s">
        <v>30</v>
      </c>
      <c r="M9" s="93" t="s">
        <v>17</v>
      </c>
    </row>
    <row r="10" spans="1:13" s="1" customFormat="1" ht="18">
      <c r="A10" s="149">
        <v>1</v>
      </c>
      <c r="B10" s="150">
        <v>2</v>
      </c>
      <c r="C10" s="194">
        <v>3</v>
      </c>
      <c r="D10" s="194">
        <v>4</v>
      </c>
      <c r="E10" s="194">
        <v>5</v>
      </c>
      <c r="F10" s="194">
        <v>6</v>
      </c>
      <c r="G10" s="195">
        <v>7</v>
      </c>
      <c r="H10" s="196">
        <v>8</v>
      </c>
      <c r="I10" s="195">
        <v>9</v>
      </c>
      <c r="J10" s="196">
        <v>10</v>
      </c>
      <c r="K10" s="195">
        <v>11</v>
      </c>
      <c r="L10" s="196">
        <v>12</v>
      </c>
      <c r="M10" s="197">
        <v>13</v>
      </c>
    </row>
    <row r="11" spans="1:13" s="1" customFormat="1" ht="33.75" customHeight="1">
      <c r="A11" s="49"/>
      <c r="B11" s="100"/>
      <c r="C11" s="279" t="s">
        <v>134</v>
      </c>
      <c r="D11" s="102"/>
      <c r="E11" s="102"/>
      <c r="F11" s="103"/>
      <c r="G11" s="102"/>
      <c r="H11" s="103"/>
      <c r="I11" s="102"/>
      <c r="J11" s="103"/>
      <c r="K11" s="102"/>
      <c r="L11" s="103"/>
      <c r="M11" s="104"/>
    </row>
    <row r="12" spans="1:16" s="1" customFormat="1" ht="50.25" customHeight="1">
      <c r="A12" s="49">
        <v>1</v>
      </c>
      <c r="B12" s="278" t="s">
        <v>130</v>
      </c>
      <c r="C12" s="101" t="s">
        <v>131</v>
      </c>
      <c r="D12" s="102" t="s">
        <v>132</v>
      </c>
      <c r="E12" s="102"/>
      <c r="F12" s="108"/>
      <c r="G12" s="102"/>
      <c r="H12" s="103"/>
      <c r="I12" s="102"/>
      <c r="J12" s="103"/>
      <c r="K12" s="102"/>
      <c r="L12" s="103"/>
      <c r="M12" s="104"/>
      <c r="N12" s="198"/>
      <c r="P12" s="198"/>
    </row>
    <row r="13" spans="1:13" s="1" customFormat="1" ht="32.25" customHeight="1">
      <c r="A13" s="49"/>
      <c r="B13" s="94"/>
      <c r="C13" s="60" t="s">
        <v>31</v>
      </c>
      <c r="D13" s="102" t="s">
        <v>26</v>
      </c>
      <c r="E13" s="103">
        <v>280</v>
      </c>
      <c r="F13" s="103">
        <f>F12*E13</f>
        <v>0</v>
      </c>
      <c r="G13" s="102"/>
      <c r="H13" s="103"/>
      <c r="I13" s="106">
        <v>6</v>
      </c>
      <c r="J13" s="103">
        <f>F13*I13</f>
        <v>0</v>
      </c>
      <c r="K13" s="102"/>
      <c r="L13" s="103"/>
      <c r="M13" s="104">
        <f>H13+J13+L13</f>
        <v>0</v>
      </c>
    </row>
    <row r="14" spans="1:13" s="1" customFormat="1" ht="22.5" customHeight="1">
      <c r="A14" s="229"/>
      <c r="B14" s="100"/>
      <c r="C14" s="101"/>
      <c r="D14" s="102"/>
      <c r="E14" s="102"/>
      <c r="F14" s="103"/>
      <c r="G14" s="102"/>
      <c r="H14" s="103"/>
      <c r="I14" s="102"/>
      <c r="J14" s="103"/>
      <c r="K14" s="102"/>
      <c r="L14" s="103"/>
      <c r="M14" s="104"/>
    </row>
    <row r="15" spans="1:13" s="1" customFormat="1" ht="22.5" customHeight="1">
      <c r="A15" s="49"/>
      <c r="B15" s="100"/>
      <c r="C15" s="277" t="s">
        <v>133</v>
      </c>
      <c r="D15" s="102"/>
      <c r="E15" s="102"/>
      <c r="F15" s="103"/>
      <c r="G15" s="102"/>
      <c r="H15" s="103"/>
      <c r="I15" s="102"/>
      <c r="J15" s="103"/>
      <c r="K15" s="102"/>
      <c r="L15" s="103"/>
      <c r="M15" s="104"/>
    </row>
    <row r="16" spans="1:13" s="1" customFormat="1" ht="38.25" customHeight="1">
      <c r="A16" s="49">
        <v>1</v>
      </c>
      <c r="B16" s="278" t="s">
        <v>130</v>
      </c>
      <c r="C16" s="101" t="s">
        <v>131</v>
      </c>
      <c r="D16" s="102" t="s">
        <v>132</v>
      </c>
      <c r="E16" s="102"/>
      <c r="F16" s="105"/>
      <c r="G16" s="102"/>
      <c r="H16" s="103"/>
      <c r="I16" s="102"/>
      <c r="J16" s="103"/>
      <c r="K16" s="102"/>
      <c r="L16" s="103"/>
      <c r="M16" s="104"/>
    </row>
    <row r="17" spans="1:13" s="1" customFormat="1" ht="33.75" customHeight="1">
      <c r="A17" s="49"/>
      <c r="B17" s="94"/>
      <c r="C17" s="60" t="s">
        <v>31</v>
      </c>
      <c r="D17" s="102" t="s">
        <v>26</v>
      </c>
      <c r="E17" s="103">
        <v>280</v>
      </c>
      <c r="F17" s="103">
        <f>F16*E17</f>
        <v>0</v>
      </c>
      <c r="G17" s="102"/>
      <c r="H17" s="103"/>
      <c r="I17" s="106">
        <v>6</v>
      </c>
      <c r="J17" s="103">
        <f>F17*I17</f>
        <v>0</v>
      </c>
      <c r="K17" s="102"/>
      <c r="L17" s="103"/>
      <c r="M17" s="104">
        <f>H17+J17+L17</f>
        <v>0</v>
      </c>
    </row>
    <row r="18" spans="1:16" s="1" customFormat="1" ht="21.75" customHeight="1" thickBot="1">
      <c r="A18" s="199"/>
      <c r="B18" s="200"/>
      <c r="C18" s="112"/>
      <c r="D18" s="113"/>
      <c r="E18" s="114"/>
      <c r="F18" s="114"/>
      <c r="G18" s="114"/>
      <c r="H18" s="114"/>
      <c r="I18" s="113"/>
      <c r="J18" s="114"/>
      <c r="K18" s="113"/>
      <c r="L18" s="114"/>
      <c r="M18" s="131"/>
      <c r="O18" s="198"/>
      <c r="P18" s="198"/>
    </row>
    <row r="19" spans="1:16" s="1" customFormat="1" ht="27" customHeight="1" thickBot="1">
      <c r="A19" s="4"/>
      <c r="B19" s="201"/>
      <c r="C19" s="115" t="s">
        <v>36</v>
      </c>
      <c r="D19" s="18"/>
      <c r="E19" s="116"/>
      <c r="F19" s="116"/>
      <c r="G19" s="202"/>
      <c r="H19" s="203">
        <f>SUM(H12:H18)</f>
        <v>0</v>
      </c>
      <c r="I19" s="204"/>
      <c r="J19" s="203">
        <f>SUM(J12:J18)</f>
        <v>0</v>
      </c>
      <c r="K19" s="204"/>
      <c r="L19" s="203">
        <f>SUM(L12:L18)</f>
        <v>0</v>
      </c>
      <c r="M19" s="203">
        <f>SUM(M12:M18)</f>
        <v>0</v>
      </c>
      <c r="N19" s="198"/>
      <c r="O19" s="198"/>
      <c r="P19" s="198"/>
    </row>
    <row r="20" spans="1:16" s="1" customFormat="1" ht="13.5" customHeight="1" thickBot="1">
      <c r="A20" s="152"/>
      <c r="B20" s="155"/>
      <c r="C20" s="257"/>
      <c r="D20" s="153"/>
      <c r="E20" s="154"/>
      <c r="F20" s="154"/>
      <c r="G20" s="156"/>
      <c r="H20" s="157"/>
      <c r="I20" s="158"/>
      <c r="J20" s="157"/>
      <c r="K20" s="158"/>
      <c r="L20" s="157"/>
      <c r="M20" s="159"/>
      <c r="N20" s="198"/>
      <c r="O20" s="198"/>
      <c r="P20" s="198"/>
    </row>
    <row r="21" spans="1:13" s="1" customFormat="1" ht="37.5" customHeight="1" thickBot="1">
      <c r="A21" s="132"/>
      <c r="B21" s="133"/>
      <c r="C21" s="134" t="s">
        <v>135</v>
      </c>
      <c r="D21" s="135"/>
      <c r="E21" s="135"/>
      <c r="F21" s="136"/>
      <c r="G21" s="135"/>
      <c r="H21" s="137">
        <f>H19</f>
        <v>0</v>
      </c>
      <c r="I21" s="137"/>
      <c r="J21" s="137">
        <f>J19</f>
        <v>0</v>
      </c>
      <c r="K21" s="137"/>
      <c r="L21" s="137">
        <f>L19</f>
        <v>0</v>
      </c>
      <c r="M21" s="137">
        <f>M19</f>
        <v>0</v>
      </c>
    </row>
    <row r="22" spans="1:13" s="1" customFormat="1" ht="36.75" thickBot="1">
      <c r="A22" s="5"/>
      <c r="B22" s="6"/>
      <c r="C22" s="161" t="s">
        <v>82</v>
      </c>
      <c r="D22" s="162"/>
      <c r="E22" s="163"/>
      <c r="F22" s="164">
        <v>0.05</v>
      </c>
      <c r="G22" s="163"/>
      <c r="H22" s="165"/>
      <c r="I22" s="163"/>
      <c r="J22" s="166"/>
      <c r="K22" s="163"/>
      <c r="L22" s="167"/>
      <c r="M22" s="168">
        <f>H21*F22</f>
        <v>0</v>
      </c>
    </row>
    <row r="23" spans="1:13" s="1" customFormat="1" ht="18.75" thickBot="1">
      <c r="A23" s="63"/>
      <c r="B23" s="64"/>
      <c r="C23" s="169" t="s">
        <v>81</v>
      </c>
      <c r="D23" s="132"/>
      <c r="E23" s="135"/>
      <c r="F23" s="170"/>
      <c r="G23" s="135"/>
      <c r="H23" s="137"/>
      <c r="I23" s="135"/>
      <c r="J23" s="171"/>
      <c r="K23" s="135"/>
      <c r="L23" s="136"/>
      <c r="M23" s="138">
        <f>SUM(M21:M22)</f>
        <v>0</v>
      </c>
    </row>
    <row r="24" spans="1:13" s="1" customFormat="1" ht="36.75" thickBot="1">
      <c r="A24" s="5"/>
      <c r="B24" s="6"/>
      <c r="C24" s="161" t="s">
        <v>83</v>
      </c>
      <c r="D24" s="172"/>
      <c r="E24" s="173"/>
      <c r="F24" s="174">
        <v>0.1</v>
      </c>
      <c r="G24" s="173"/>
      <c r="H24" s="175"/>
      <c r="I24" s="173"/>
      <c r="J24" s="176"/>
      <c r="K24" s="173"/>
      <c r="L24" s="177"/>
      <c r="M24" s="178">
        <f>M23*F24</f>
        <v>0</v>
      </c>
    </row>
    <row r="25" spans="1:13" s="1" customFormat="1" ht="18.75" thickBot="1">
      <c r="A25" s="63"/>
      <c r="B25" s="64"/>
      <c r="C25" s="169" t="s">
        <v>81</v>
      </c>
      <c r="D25" s="132"/>
      <c r="E25" s="135"/>
      <c r="F25" s="170"/>
      <c r="G25" s="135"/>
      <c r="H25" s="137"/>
      <c r="I25" s="135"/>
      <c r="J25" s="171"/>
      <c r="K25" s="135"/>
      <c r="L25" s="136"/>
      <c r="M25" s="138">
        <f>SUM(M23:M24)</f>
        <v>0</v>
      </c>
    </row>
    <row r="26" spans="1:13" s="1" customFormat="1" ht="18">
      <c r="A26" s="5"/>
      <c r="B26" s="6"/>
      <c r="C26" s="179" t="s">
        <v>8</v>
      </c>
      <c r="D26" s="180"/>
      <c r="E26" s="181"/>
      <c r="F26" s="182">
        <v>0.08</v>
      </c>
      <c r="G26" s="181"/>
      <c r="H26" s="183"/>
      <c r="I26" s="181"/>
      <c r="J26" s="184"/>
      <c r="K26" s="181"/>
      <c r="L26" s="185"/>
      <c r="M26" s="186">
        <f>M25*F26</f>
        <v>0</v>
      </c>
    </row>
    <row r="27" spans="1:13" s="1" customFormat="1" ht="18.75" thickBot="1">
      <c r="A27" s="8"/>
      <c r="B27" s="9"/>
      <c r="C27" s="187" t="s">
        <v>12</v>
      </c>
      <c r="D27" s="188"/>
      <c r="E27" s="189"/>
      <c r="F27" s="190"/>
      <c r="G27" s="189"/>
      <c r="H27" s="191"/>
      <c r="I27" s="189"/>
      <c r="J27" s="192"/>
      <c r="K27" s="189"/>
      <c r="L27" s="190"/>
      <c r="M27" s="193">
        <f>SUM(M25:M26)</f>
        <v>0</v>
      </c>
    </row>
    <row r="28" spans="1:13" s="1" customFormat="1" ht="18">
      <c r="A28" s="98"/>
      <c r="B28" s="139"/>
      <c r="C28" s="140"/>
      <c r="D28" s="98"/>
      <c r="E28" s="98"/>
      <c r="F28" s="141"/>
      <c r="G28" s="98"/>
      <c r="H28" s="142"/>
      <c r="I28" s="98"/>
      <c r="J28" s="143"/>
      <c r="K28" s="98"/>
      <c r="L28" s="141"/>
      <c r="M28" s="141"/>
    </row>
    <row r="29" spans="1:13" s="1" customFormat="1" ht="18">
      <c r="A29" s="98"/>
      <c r="B29" s="139"/>
      <c r="C29" s="140"/>
      <c r="D29" s="98"/>
      <c r="E29" s="98"/>
      <c r="F29" s="141"/>
      <c r="G29" s="98"/>
      <c r="H29" s="142"/>
      <c r="I29" s="98"/>
      <c r="J29" s="143"/>
      <c r="K29" s="98"/>
      <c r="L29" s="141"/>
      <c r="M29" s="141"/>
    </row>
    <row r="30" spans="1:13" s="10" customFormat="1" ht="18">
      <c r="A30" s="21"/>
      <c r="B30" s="144"/>
      <c r="C30" s="11" t="s">
        <v>25</v>
      </c>
      <c r="D30" s="145"/>
      <c r="E30" s="145"/>
      <c r="F30" s="146"/>
      <c r="G30" s="145"/>
      <c r="H30" s="411" t="s">
        <v>87</v>
      </c>
      <c r="I30" s="411"/>
      <c r="J30" s="411"/>
      <c r="K30" s="145"/>
      <c r="L30" s="147"/>
      <c r="M30" s="147"/>
    </row>
    <row r="31" s="1" customFormat="1" ht="18">
      <c r="B31" s="148"/>
    </row>
    <row r="32" s="1" customFormat="1" ht="18">
      <c r="B32" s="148"/>
    </row>
    <row r="33" s="1" customFormat="1" ht="18">
      <c r="B33" s="148"/>
    </row>
    <row r="34" s="1" customFormat="1" ht="18">
      <c r="B34" s="148"/>
    </row>
    <row r="35" s="1" customFormat="1" ht="18">
      <c r="B35" s="148"/>
    </row>
    <row r="36" s="1" customFormat="1" ht="18">
      <c r="B36" s="148"/>
    </row>
    <row r="37" s="1" customFormat="1" ht="18">
      <c r="B37" s="148"/>
    </row>
    <row r="38" s="1" customFormat="1" ht="18">
      <c r="B38" s="148"/>
    </row>
    <row r="39" s="1" customFormat="1" ht="18">
      <c r="B39" s="148"/>
    </row>
    <row r="40" s="1" customFormat="1" ht="18">
      <c r="B40" s="148"/>
    </row>
    <row r="41" s="1" customFormat="1" ht="18">
      <c r="B41" s="148"/>
    </row>
    <row r="42" s="1" customFormat="1" ht="18">
      <c r="B42" s="148"/>
    </row>
    <row r="43" s="1" customFormat="1" ht="18">
      <c r="B43" s="148"/>
    </row>
    <row r="44" s="1" customFormat="1" ht="18">
      <c r="B44" s="148"/>
    </row>
    <row r="45" s="1" customFormat="1" ht="18">
      <c r="B45" s="148"/>
    </row>
    <row r="46" s="1" customFormat="1" ht="18">
      <c r="B46" s="148"/>
    </row>
    <row r="47" s="1" customFormat="1" ht="18">
      <c r="B47" s="148"/>
    </row>
    <row r="48" s="1" customFormat="1" ht="18">
      <c r="B48" s="148"/>
    </row>
    <row r="49" s="1" customFormat="1" ht="18">
      <c r="B49" s="148"/>
    </row>
    <row r="50" s="1" customFormat="1" ht="18">
      <c r="B50" s="148"/>
    </row>
    <row r="51" s="1" customFormat="1" ht="18">
      <c r="B51" s="148"/>
    </row>
    <row r="52" s="1" customFormat="1" ht="18">
      <c r="B52" s="148"/>
    </row>
    <row r="53" s="1" customFormat="1" ht="18">
      <c r="B53" s="148"/>
    </row>
    <row r="54" s="1" customFormat="1" ht="18">
      <c r="B54" s="148"/>
    </row>
    <row r="55" s="1" customFormat="1" ht="18">
      <c r="B55" s="148"/>
    </row>
    <row r="56" s="1" customFormat="1" ht="18">
      <c r="B56" s="148"/>
    </row>
    <row r="57" s="1" customFormat="1" ht="18">
      <c r="B57" s="148"/>
    </row>
    <row r="58" s="1" customFormat="1" ht="18">
      <c r="B58" s="148"/>
    </row>
    <row r="59" s="1" customFormat="1" ht="18">
      <c r="B59" s="148"/>
    </row>
    <row r="60" s="1" customFormat="1" ht="18">
      <c r="B60" s="148"/>
    </row>
    <row r="61" s="1" customFormat="1" ht="18">
      <c r="B61" s="148"/>
    </row>
    <row r="62" s="1" customFormat="1" ht="18">
      <c r="B62" s="148"/>
    </row>
    <row r="63" s="1" customFormat="1" ht="18">
      <c r="B63" s="148"/>
    </row>
    <row r="64" s="1" customFormat="1" ht="18">
      <c r="B64" s="148"/>
    </row>
    <row r="65" s="1" customFormat="1" ht="18">
      <c r="B65" s="148"/>
    </row>
    <row r="66" s="1" customFormat="1" ht="18">
      <c r="B66" s="148"/>
    </row>
    <row r="67" s="1" customFormat="1" ht="18">
      <c r="B67" s="148"/>
    </row>
    <row r="68" s="1" customFormat="1" ht="18">
      <c r="B68" s="148"/>
    </row>
    <row r="69" s="1" customFormat="1" ht="18">
      <c r="B69" s="148"/>
    </row>
    <row r="70" s="1" customFormat="1" ht="18">
      <c r="B70" s="148"/>
    </row>
    <row r="71" s="1" customFormat="1" ht="18">
      <c r="B71" s="148"/>
    </row>
    <row r="72" s="1" customFormat="1" ht="18">
      <c r="B72" s="148"/>
    </row>
    <row r="73" s="1" customFormat="1" ht="18">
      <c r="B73" s="148"/>
    </row>
    <row r="74" s="1" customFormat="1" ht="18">
      <c r="B74" s="148"/>
    </row>
    <row r="75" s="1" customFormat="1" ht="18">
      <c r="B75" s="148"/>
    </row>
    <row r="76" s="1" customFormat="1" ht="18">
      <c r="B76" s="148"/>
    </row>
    <row r="77" s="1" customFormat="1" ht="18">
      <c r="B77" s="148"/>
    </row>
    <row r="78" s="1" customFormat="1" ht="18">
      <c r="B78" s="148"/>
    </row>
    <row r="79" s="1" customFormat="1" ht="18">
      <c r="B79" s="148"/>
    </row>
    <row r="80" s="1" customFormat="1" ht="18">
      <c r="B80" s="148"/>
    </row>
    <row r="81" s="1" customFormat="1" ht="18">
      <c r="B81" s="148"/>
    </row>
    <row r="82" s="1" customFormat="1" ht="18">
      <c r="B82" s="148"/>
    </row>
    <row r="83" s="1" customFormat="1" ht="18">
      <c r="B83" s="148"/>
    </row>
    <row r="84" s="1" customFormat="1" ht="18">
      <c r="B84" s="148"/>
    </row>
    <row r="85" s="1" customFormat="1" ht="18">
      <c r="B85" s="148"/>
    </row>
    <row r="86" s="1" customFormat="1" ht="18">
      <c r="B86" s="148"/>
    </row>
    <row r="87" s="1" customFormat="1" ht="18">
      <c r="B87" s="148"/>
    </row>
    <row r="88" s="1" customFormat="1" ht="18">
      <c r="B88" s="148"/>
    </row>
    <row r="89" s="1" customFormat="1" ht="18">
      <c r="B89" s="148"/>
    </row>
    <row r="90" s="1" customFormat="1" ht="18">
      <c r="B90" s="148"/>
    </row>
    <row r="91" s="1" customFormat="1" ht="18">
      <c r="B91" s="148"/>
    </row>
    <row r="92" s="1" customFormat="1" ht="18">
      <c r="B92" s="148"/>
    </row>
    <row r="93" s="1" customFormat="1" ht="18">
      <c r="B93" s="148"/>
    </row>
    <row r="94" s="1" customFormat="1" ht="18">
      <c r="B94" s="148"/>
    </row>
    <row r="95" s="1" customFormat="1" ht="18">
      <c r="B95" s="148"/>
    </row>
    <row r="96" s="1" customFormat="1" ht="18">
      <c r="B96" s="148"/>
    </row>
    <row r="97" s="1" customFormat="1" ht="18">
      <c r="B97" s="148"/>
    </row>
    <row r="98" s="1" customFormat="1" ht="18">
      <c r="B98" s="148"/>
    </row>
    <row r="99" s="1" customFormat="1" ht="18">
      <c r="B99" s="148"/>
    </row>
    <row r="100" s="1" customFormat="1" ht="18">
      <c r="B100" s="148"/>
    </row>
    <row r="101" s="1" customFormat="1" ht="18">
      <c r="B101" s="148"/>
    </row>
    <row r="102" s="1" customFormat="1" ht="18">
      <c r="B102" s="148"/>
    </row>
    <row r="103" s="1" customFormat="1" ht="18">
      <c r="B103" s="148"/>
    </row>
    <row r="104" s="1" customFormat="1" ht="18">
      <c r="B104" s="148"/>
    </row>
    <row r="105" s="1" customFormat="1" ht="18">
      <c r="B105" s="148"/>
    </row>
    <row r="106" s="1" customFormat="1" ht="18">
      <c r="B106" s="148"/>
    </row>
    <row r="107" s="1" customFormat="1" ht="18">
      <c r="B107" s="148"/>
    </row>
    <row r="108" s="1" customFormat="1" ht="18">
      <c r="B108" s="148"/>
    </row>
    <row r="109" s="1" customFormat="1" ht="18">
      <c r="B109" s="148"/>
    </row>
    <row r="110" s="1" customFormat="1" ht="18">
      <c r="B110" s="148"/>
    </row>
    <row r="111" s="1" customFormat="1" ht="18">
      <c r="B111" s="148"/>
    </row>
    <row r="112" s="1" customFormat="1" ht="18">
      <c r="B112" s="148"/>
    </row>
    <row r="113" s="1" customFormat="1" ht="18">
      <c r="B113" s="148"/>
    </row>
    <row r="114" s="1" customFormat="1" ht="18">
      <c r="B114" s="148"/>
    </row>
    <row r="115" s="1" customFormat="1" ht="18">
      <c r="B115" s="148"/>
    </row>
    <row r="116" s="1" customFormat="1" ht="18">
      <c r="B116" s="148"/>
    </row>
    <row r="117" s="1" customFormat="1" ht="18">
      <c r="B117" s="148"/>
    </row>
    <row r="118" s="1" customFormat="1" ht="18">
      <c r="B118" s="148"/>
    </row>
    <row r="119" s="1" customFormat="1" ht="18">
      <c r="B119" s="148"/>
    </row>
    <row r="120" s="1" customFormat="1" ht="18">
      <c r="B120" s="148"/>
    </row>
    <row r="121" s="1" customFormat="1" ht="18">
      <c r="B121" s="148"/>
    </row>
    <row r="122" s="1" customFormat="1" ht="18">
      <c r="B122" s="148"/>
    </row>
    <row r="123" s="1" customFormat="1" ht="18">
      <c r="B123" s="148"/>
    </row>
    <row r="124" s="1" customFormat="1" ht="18">
      <c r="B124" s="148"/>
    </row>
    <row r="125" s="1" customFormat="1" ht="18">
      <c r="B125" s="148"/>
    </row>
    <row r="126" s="1" customFormat="1" ht="18">
      <c r="B126" s="148"/>
    </row>
    <row r="127" s="1" customFormat="1" ht="18">
      <c r="B127" s="148"/>
    </row>
    <row r="128" s="1" customFormat="1" ht="18">
      <c r="B128" s="148"/>
    </row>
    <row r="129" s="1" customFormat="1" ht="18">
      <c r="B129" s="148"/>
    </row>
    <row r="130" s="1" customFormat="1" ht="18">
      <c r="B130" s="148"/>
    </row>
    <row r="131" s="1" customFormat="1" ht="18">
      <c r="B131" s="148"/>
    </row>
    <row r="132" s="1" customFormat="1" ht="18">
      <c r="B132" s="148"/>
    </row>
    <row r="133" s="1" customFormat="1" ht="18">
      <c r="B133" s="148"/>
    </row>
    <row r="134" s="1" customFormat="1" ht="18">
      <c r="B134" s="148"/>
    </row>
  </sheetData>
  <sheetProtection/>
  <mergeCells count="16">
    <mergeCell ref="H30:J30"/>
    <mergeCell ref="A2:M2"/>
    <mergeCell ref="A8:A9"/>
    <mergeCell ref="B8:B9"/>
    <mergeCell ref="C8:C9"/>
    <mergeCell ref="A3:M3"/>
    <mergeCell ref="D8:D9"/>
    <mergeCell ref="E8:E9"/>
    <mergeCell ref="F8:F9"/>
    <mergeCell ref="G8:H8"/>
    <mergeCell ref="I8:J8"/>
    <mergeCell ref="K8:L8"/>
    <mergeCell ref="H5:K5"/>
    <mergeCell ref="H6:K6"/>
    <mergeCell ref="H7:K7"/>
    <mergeCell ref="C6:G6"/>
  </mergeCells>
  <printOptions/>
  <pageMargins left="0.2" right="0.19" top="0.74" bottom="0.21" header="0.17" footer="0.16"/>
  <pageSetup firstPageNumber="12" useFirstPageNumber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7"/>
  <sheetViews>
    <sheetView view="pageBreakPreview" zoomScaleSheetLayoutView="100" zoomScalePageLayoutView="0" workbookViewId="0" topLeftCell="A46">
      <pane ySplit="1770" topLeftCell="A58" activePane="bottomLeft" state="split"/>
      <selection pane="topLeft" activeCell="N46" sqref="N1:O16384"/>
      <selection pane="bottomLeft" activeCell="P10" sqref="P10"/>
    </sheetView>
  </sheetViews>
  <sheetFormatPr defaultColWidth="9.00390625" defaultRowHeight="12.75"/>
  <cols>
    <col min="1" max="1" width="4.75390625" style="2" customWidth="1"/>
    <col min="2" max="2" width="12.125" style="46" customWidth="1"/>
    <col min="3" max="3" width="38.75390625" style="2" customWidth="1"/>
    <col min="4" max="4" width="8.625" style="2" customWidth="1"/>
    <col min="5" max="5" width="9.375" style="2" customWidth="1"/>
    <col min="6" max="6" width="10.625" style="2" customWidth="1"/>
    <col min="7" max="7" width="9.25390625" style="2" customWidth="1"/>
    <col min="8" max="8" width="12.125" style="2" customWidth="1"/>
    <col min="9" max="9" width="9.625" style="2" customWidth="1"/>
    <col min="10" max="10" width="11.125" style="2" customWidth="1"/>
    <col min="11" max="11" width="8.375" style="2" customWidth="1"/>
    <col min="12" max="12" width="11.625" style="2" customWidth="1"/>
    <col min="13" max="13" width="14.875" style="2" customWidth="1"/>
    <col min="14" max="14" width="9.625" style="2" hidden="1" customWidth="1"/>
    <col min="15" max="15" width="0" style="2" hidden="1" customWidth="1"/>
    <col min="16" max="16384" width="9.125" style="2" customWidth="1"/>
  </cols>
  <sheetData>
    <row r="1" spans="1:13" s="1" customFormat="1" ht="18.75" customHeight="1">
      <c r="A1" s="98"/>
      <c r="B1" s="124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1" customFormat="1" ht="18">
      <c r="A2" s="404" t="s">
        <v>110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s="1" customFormat="1" ht="18">
      <c r="A3" s="404" t="s">
        <v>203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 s="1" customFormat="1" ht="12.75" customHeight="1">
      <c r="A4" s="98"/>
      <c r="B4" s="124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s="127" customFormat="1" ht="18">
      <c r="A5" s="96" t="s">
        <v>78</v>
      </c>
      <c r="B5" s="96"/>
      <c r="C5" s="96" t="s">
        <v>147</v>
      </c>
      <c r="D5" s="96"/>
      <c r="E5" s="96"/>
      <c r="F5" s="96"/>
      <c r="G5" s="96"/>
      <c r="H5" s="419" t="s">
        <v>79</v>
      </c>
      <c r="I5" s="419"/>
      <c r="J5" s="419"/>
      <c r="K5" s="419"/>
      <c r="L5" s="125">
        <f>M68/1000</f>
        <v>0</v>
      </c>
      <c r="M5" s="126" t="s">
        <v>76</v>
      </c>
    </row>
    <row r="6" spans="1:13" s="127" customFormat="1" ht="29.25" customHeight="1">
      <c r="A6" s="97" t="s">
        <v>85</v>
      </c>
      <c r="B6" s="263"/>
      <c r="C6" s="390" t="s">
        <v>202</v>
      </c>
      <c r="D6" s="390"/>
      <c r="E6" s="390"/>
      <c r="F6" s="390"/>
      <c r="G6" s="390"/>
      <c r="H6" s="419" t="s">
        <v>80</v>
      </c>
      <c r="I6" s="419"/>
      <c r="J6" s="419"/>
      <c r="K6" s="419"/>
      <c r="L6" s="264">
        <f>J64/1000</f>
        <v>0</v>
      </c>
      <c r="M6" s="265" t="s">
        <v>76</v>
      </c>
    </row>
    <row r="7" spans="1:13" s="127" customFormat="1" ht="23.25" customHeight="1" thickBot="1">
      <c r="A7" s="97" t="s">
        <v>201</v>
      </c>
      <c r="B7" s="3"/>
      <c r="C7" s="266"/>
      <c r="D7" s="266"/>
      <c r="E7" s="266"/>
      <c r="F7" s="266"/>
      <c r="G7" s="96"/>
      <c r="H7" s="420"/>
      <c r="I7" s="420"/>
      <c r="J7" s="420"/>
      <c r="K7" s="420"/>
      <c r="L7" s="128"/>
      <c r="M7" s="96"/>
    </row>
    <row r="8" spans="1:13" s="1" customFormat="1" ht="18">
      <c r="A8" s="421" t="s">
        <v>0</v>
      </c>
      <c r="B8" s="423" t="s">
        <v>24</v>
      </c>
      <c r="C8" s="408" t="s">
        <v>27</v>
      </c>
      <c r="D8" s="408" t="s">
        <v>14</v>
      </c>
      <c r="E8" s="408" t="s">
        <v>15</v>
      </c>
      <c r="F8" s="408" t="s">
        <v>16</v>
      </c>
      <c r="G8" s="412" t="s">
        <v>19</v>
      </c>
      <c r="H8" s="412"/>
      <c r="I8" s="412" t="s">
        <v>28</v>
      </c>
      <c r="J8" s="412"/>
      <c r="K8" s="408" t="s">
        <v>23</v>
      </c>
      <c r="L8" s="408"/>
      <c r="M8" s="95" t="s">
        <v>21</v>
      </c>
    </row>
    <row r="9" spans="1:13" s="1" customFormat="1" ht="39.75" customHeight="1" thickBot="1">
      <c r="A9" s="422"/>
      <c r="B9" s="424"/>
      <c r="C9" s="425"/>
      <c r="D9" s="425"/>
      <c r="E9" s="425"/>
      <c r="F9" s="425"/>
      <c r="G9" s="275" t="s">
        <v>140</v>
      </c>
      <c r="H9" s="130" t="s">
        <v>6</v>
      </c>
      <c r="I9" s="275" t="s">
        <v>140</v>
      </c>
      <c r="J9" s="130" t="s">
        <v>6</v>
      </c>
      <c r="K9" s="275" t="s">
        <v>140</v>
      </c>
      <c r="L9" s="130" t="s">
        <v>30</v>
      </c>
      <c r="M9" s="93" t="s">
        <v>17</v>
      </c>
    </row>
    <row r="10" spans="1:13" s="1" customFormat="1" ht="18">
      <c r="A10" s="149">
        <v>1</v>
      </c>
      <c r="B10" s="150">
        <v>2</v>
      </c>
      <c r="C10" s="194">
        <v>3</v>
      </c>
      <c r="D10" s="194">
        <v>4</v>
      </c>
      <c r="E10" s="194">
        <v>5</v>
      </c>
      <c r="F10" s="194">
        <v>6</v>
      </c>
      <c r="G10" s="195">
        <v>7</v>
      </c>
      <c r="H10" s="196">
        <v>8</v>
      </c>
      <c r="I10" s="195">
        <v>9</v>
      </c>
      <c r="J10" s="196">
        <v>10</v>
      </c>
      <c r="K10" s="195">
        <v>11</v>
      </c>
      <c r="L10" s="196">
        <v>12</v>
      </c>
      <c r="M10" s="197">
        <v>13</v>
      </c>
    </row>
    <row r="11" spans="1:13" s="1" customFormat="1" ht="22.5" customHeight="1">
      <c r="A11" s="229"/>
      <c r="B11" s="37"/>
      <c r="C11" s="255" t="s">
        <v>167</v>
      </c>
      <c r="D11" s="38"/>
      <c r="E11" s="38"/>
      <c r="F11" s="39"/>
      <c r="G11" s="38"/>
      <c r="H11" s="39"/>
      <c r="I11" s="38"/>
      <c r="J11" s="39"/>
      <c r="K11" s="38"/>
      <c r="L11" s="39"/>
      <c r="M11" s="40"/>
    </row>
    <row r="12" spans="1:16" s="1" customFormat="1" ht="50.25" customHeight="1">
      <c r="A12" s="229">
        <v>1</v>
      </c>
      <c r="B12" s="100" t="s">
        <v>177</v>
      </c>
      <c r="C12" s="101" t="s">
        <v>112</v>
      </c>
      <c r="D12" s="102" t="s">
        <v>13</v>
      </c>
      <c r="E12" s="102"/>
      <c r="F12" s="103">
        <f>მოცულობები!D17/0.5</f>
        <v>180</v>
      </c>
      <c r="G12" s="102"/>
      <c r="H12" s="103"/>
      <c r="I12" s="102"/>
      <c r="J12" s="103"/>
      <c r="K12" s="102"/>
      <c r="L12" s="103"/>
      <c r="M12" s="104"/>
      <c r="N12" s="198"/>
      <c r="P12" s="198"/>
    </row>
    <row r="13" spans="1:13" s="1" customFormat="1" ht="22.5" customHeight="1">
      <c r="A13" s="229"/>
      <c r="B13" s="322" t="s">
        <v>210</v>
      </c>
      <c r="C13" s="321" t="s">
        <v>209</v>
      </c>
      <c r="D13" s="102" t="s">
        <v>34</v>
      </c>
      <c r="E13" s="105">
        <f>(22.4+9.41*4)/1000</f>
        <v>0.060039999999999996</v>
      </c>
      <c r="F13" s="103">
        <f>F12*E13</f>
        <v>10.8072</v>
      </c>
      <c r="G13" s="102"/>
      <c r="H13" s="103"/>
      <c r="I13" s="103"/>
      <c r="J13" s="103">
        <f>F13*I13</f>
        <v>0</v>
      </c>
      <c r="K13" s="103"/>
      <c r="L13" s="103">
        <f>F13*K13</f>
        <v>0</v>
      </c>
      <c r="M13" s="104">
        <f>H13+J13+L13</f>
        <v>0</v>
      </c>
    </row>
    <row r="14" spans="1:13" s="1" customFormat="1" ht="33.75" customHeight="1">
      <c r="A14" s="229">
        <v>2</v>
      </c>
      <c r="B14" s="37" t="s">
        <v>40</v>
      </c>
      <c r="C14" s="101" t="s">
        <v>105</v>
      </c>
      <c r="D14" s="102" t="s">
        <v>13</v>
      </c>
      <c r="E14" s="102"/>
      <c r="F14" s="103">
        <f>F12*0.1</f>
        <v>18</v>
      </c>
      <c r="G14" s="38"/>
      <c r="H14" s="39"/>
      <c r="I14" s="38"/>
      <c r="J14" s="39"/>
      <c r="K14" s="38"/>
      <c r="L14" s="39"/>
      <c r="M14" s="40"/>
    </row>
    <row r="15" spans="1:13" s="1" customFormat="1" ht="33.75" customHeight="1">
      <c r="A15" s="229"/>
      <c r="B15" s="41"/>
      <c r="C15" s="60" t="s">
        <v>31</v>
      </c>
      <c r="D15" s="102" t="s">
        <v>26</v>
      </c>
      <c r="E15" s="103">
        <f>206/100</f>
        <v>2.06</v>
      </c>
      <c r="F15" s="103">
        <f>F14*E15</f>
        <v>37.08</v>
      </c>
      <c r="G15" s="38"/>
      <c r="H15" s="39"/>
      <c r="I15" s="42"/>
      <c r="J15" s="39">
        <f>F15*I15</f>
        <v>0</v>
      </c>
      <c r="K15" s="38"/>
      <c r="L15" s="39"/>
      <c r="M15" s="40">
        <f>H15+J15+L15</f>
        <v>0</v>
      </c>
    </row>
    <row r="16" spans="1:13" s="1" customFormat="1" ht="52.5" customHeight="1">
      <c r="A16" s="229">
        <v>3</v>
      </c>
      <c r="B16" s="100" t="s">
        <v>177</v>
      </c>
      <c r="C16" s="101" t="s">
        <v>180</v>
      </c>
      <c r="D16" s="102" t="s">
        <v>13</v>
      </c>
      <c r="E16" s="102"/>
      <c r="F16" s="103">
        <f>მოცულობები!H18</f>
        <v>70</v>
      </c>
      <c r="G16" s="102"/>
      <c r="H16" s="103"/>
      <c r="I16" s="102"/>
      <c r="J16" s="103"/>
      <c r="K16" s="102"/>
      <c r="L16" s="103"/>
      <c r="M16" s="104"/>
    </row>
    <row r="17" spans="1:13" s="1" customFormat="1" ht="22.5" customHeight="1">
      <c r="A17" s="229"/>
      <c r="B17" s="322" t="s">
        <v>210</v>
      </c>
      <c r="C17" s="321" t="s">
        <v>209</v>
      </c>
      <c r="D17" s="102" t="s">
        <v>34</v>
      </c>
      <c r="E17" s="105">
        <f>(22.4+9.41*4)/1000</f>
        <v>0.060039999999999996</v>
      </c>
      <c r="F17" s="103">
        <f>F16*E17</f>
        <v>4.2028</v>
      </c>
      <c r="G17" s="102"/>
      <c r="H17" s="103"/>
      <c r="I17" s="103"/>
      <c r="J17" s="103">
        <f>F17*I17</f>
        <v>0</v>
      </c>
      <c r="K17" s="103"/>
      <c r="L17" s="103">
        <f>F17*K17</f>
        <v>0</v>
      </c>
      <c r="M17" s="104">
        <f>H17+J17+L17</f>
        <v>0</v>
      </c>
    </row>
    <row r="18" spans="1:13" s="1" customFormat="1" ht="33" customHeight="1">
      <c r="A18" s="229"/>
      <c r="B18" s="100" t="s">
        <v>101</v>
      </c>
      <c r="C18" s="101" t="s">
        <v>218</v>
      </c>
      <c r="D18" s="102" t="s">
        <v>13</v>
      </c>
      <c r="E18" s="102"/>
      <c r="F18" s="103">
        <f>მოცულობები!H20</f>
        <v>8</v>
      </c>
      <c r="G18" s="102"/>
      <c r="H18" s="103"/>
      <c r="I18" s="102"/>
      <c r="J18" s="103"/>
      <c r="K18" s="102"/>
      <c r="L18" s="103"/>
      <c r="M18" s="104"/>
    </row>
    <row r="19" spans="1:13" s="1" customFormat="1" ht="30" customHeight="1">
      <c r="A19" s="229"/>
      <c r="B19" s="107"/>
      <c r="C19" s="60" t="s">
        <v>31</v>
      </c>
      <c r="D19" s="102" t="s">
        <v>26</v>
      </c>
      <c r="E19" s="108">
        <f>13.4/100</f>
        <v>0.134</v>
      </c>
      <c r="F19" s="103">
        <f>F18*E19</f>
        <v>1.072</v>
      </c>
      <c r="G19" s="102"/>
      <c r="H19" s="103"/>
      <c r="I19" s="106"/>
      <c r="J19" s="103">
        <f>F19*I19</f>
        <v>0</v>
      </c>
      <c r="K19" s="102"/>
      <c r="L19" s="103"/>
      <c r="M19" s="104">
        <f>H19+J19+L19</f>
        <v>0</v>
      </c>
    </row>
    <row r="20" spans="1:13" s="1" customFormat="1" ht="22.5" customHeight="1">
      <c r="A20" s="229"/>
      <c r="B20" s="107" t="s">
        <v>212</v>
      </c>
      <c r="C20" s="60" t="s">
        <v>102</v>
      </c>
      <c r="D20" s="102" t="s">
        <v>34</v>
      </c>
      <c r="E20" s="108">
        <f>13/100</f>
        <v>0.13</v>
      </c>
      <c r="F20" s="103">
        <f>F18*E20</f>
        <v>1.04</v>
      </c>
      <c r="G20" s="102"/>
      <c r="H20" s="103"/>
      <c r="I20" s="103"/>
      <c r="J20" s="103">
        <f>F20*I20</f>
        <v>0</v>
      </c>
      <c r="K20" s="103"/>
      <c r="L20" s="103">
        <f>F20*K20</f>
        <v>0</v>
      </c>
      <c r="M20" s="104">
        <f>H20+J20+L20</f>
        <v>0</v>
      </c>
    </row>
    <row r="21" spans="1:13" s="1" customFormat="1" ht="22.5" customHeight="1">
      <c r="A21" s="229"/>
      <c r="B21" s="322"/>
      <c r="C21" s="321"/>
      <c r="D21" s="102"/>
      <c r="E21" s="105"/>
      <c r="F21" s="103"/>
      <c r="G21" s="102"/>
      <c r="H21" s="103"/>
      <c r="I21" s="103"/>
      <c r="J21" s="103"/>
      <c r="K21" s="103"/>
      <c r="L21" s="103"/>
      <c r="M21" s="104"/>
    </row>
    <row r="22" spans="1:13" s="1" customFormat="1" ht="35.25" customHeight="1">
      <c r="A22" s="229">
        <v>4</v>
      </c>
      <c r="B22" s="37" t="s">
        <v>40</v>
      </c>
      <c r="C22" s="101" t="s">
        <v>105</v>
      </c>
      <c r="D22" s="102" t="s">
        <v>13</v>
      </c>
      <c r="E22" s="102"/>
      <c r="F22" s="103">
        <f>მოცულობები!D19</f>
        <v>8</v>
      </c>
      <c r="G22" s="38"/>
      <c r="H22" s="39"/>
      <c r="I22" s="38"/>
      <c r="J22" s="39"/>
      <c r="K22" s="38"/>
      <c r="L22" s="39"/>
      <c r="M22" s="40"/>
    </row>
    <row r="23" spans="1:13" s="1" customFormat="1" ht="33.75" customHeight="1">
      <c r="A23" s="229"/>
      <c r="B23" s="41"/>
      <c r="C23" s="60" t="s">
        <v>31</v>
      </c>
      <c r="D23" s="102" t="s">
        <v>26</v>
      </c>
      <c r="E23" s="103">
        <f>206/100</f>
        <v>2.06</v>
      </c>
      <c r="F23" s="103">
        <f>F22*E23</f>
        <v>16.48</v>
      </c>
      <c r="G23" s="38"/>
      <c r="H23" s="39"/>
      <c r="I23" s="42"/>
      <c r="J23" s="39">
        <f>F23*I23</f>
        <v>0</v>
      </c>
      <c r="K23" s="38"/>
      <c r="L23" s="39"/>
      <c r="M23" s="40">
        <f>H23+J23+L23</f>
        <v>0</v>
      </c>
    </row>
    <row r="24" spans="1:13" s="1" customFormat="1" ht="34.5" customHeight="1">
      <c r="A24" s="229">
        <v>5</v>
      </c>
      <c r="B24" s="37" t="s">
        <v>35</v>
      </c>
      <c r="C24" s="101" t="s">
        <v>171</v>
      </c>
      <c r="D24" s="102" t="s">
        <v>13</v>
      </c>
      <c r="E24" s="102"/>
      <c r="F24" s="103">
        <f>მოცულობები!H21</f>
        <v>6.300000000000001</v>
      </c>
      <c r="G24" s="38"/>
      <c r="H24" s="39"/>
      <c r="I24" s="38"/>
      <c r="J24" s="39"/>
      <c r="K24" s="38"/>
      <c r="L24" s="39"/>
      <c r="M24" s="40"/>
    </row>
    <row r="25" spans="1:16" s="1" customFormat="1" ht="36" customHeight="1">
      <c r="A25" s="229"/>
      <c r="B25" s="43"/>
      <c r="C25" s="60" t="s">
        <v>31</v>
      </c>
      <c r="D25" s="102" t="s">
        <v>26</v>
      </c>
      <c r="E25" s="103">
        <v>0.89</v>
      </c>
      <c r="F25" s="103">
        <f>F24*E25</f>
        <v>5.607000000000001</v>
      </c>
      <c r="G25" s="38"/>
      <c r="H25" s="39"/>
      <c r="I25" s="42"/>
      <c r="J25" s="39">
        <f>F25*I25</f>
        <v>0</v>
      </c>
      <c r="K25" s="38"/>
      <c r="L25" s="39"/>
      <c r="M25" s="40">
        <f>H25+J25+L25</f>
        <v>0</v>
      </c>
      <c r="N25" s="198"/>
      <c r="P25" s="198"/>
    </row>
    <row r="26" spans="1:13" s="1" customFormat="1" ht="17.25" customHeight="1">
      <c r="A26" s="229"/>
      <c r="B26" s="41"/>
      <c r="C26" s="109" t="s">
        <v>33</v>
      </c>
      <c r="D26" s="110" t="s">
        <v>18</v>
      </c>
      <c r="E26" s="111">
        <v>0.37</v>
      </c>
      <c r="F26" s="103">
        <f>F24*E26</f>
        <v>2.3310000000000004</v>
      </c>
      <c r="G26" s="44"/>
      <c r="H26" s="44"/>
      <c r="I26" s="44"/>
      <c r="J26" s="47"/>
      <c r="K26" s="45"/>
      <c r="L26" s="238">
        <f>F26*K26</f>
        <v>0</v>
      </c>
      <c r="M26" s="48">
        <f>H26+J26+L26</f>
        <v>0</v>
      </c>
    </row>
    <row r="27" spans="1:13" s="1" customFormat="1" ht="17.25" customHeight="1">
      <c r="A27" s="230"/>
      <c r="B27" s="231" t="s">
        <v>211</v>
      </c>
      <c r="C27" s="117" t="s">
        <v>137</v>
      </c>
      <c r="D27" s="118" t="s">
        <v>13</v>
      </c>
      <c r="E27" s="119">
        <v>1.05</v>
      </c>
      <c r="F27" s="119">
        <f>F24*E27</f>
        <v>6.615000000000001</v>
      </c>
      <c r="G27" s="233"/>
      <c r="H27" s="233">
        <f>F27*G27</f>
        <v>0</v>
      </c>
      <c r="I27" s="232"/>
      <c r="J27" s="233"/>
      <c r="K27" s="232"/>
      <c r="L27" s="233"/>
      <c r="M27" s="234">
        <f>H27+J27+L27</f>
        <v>0</v>
      </c>
    </row>
    <row r="28" spans="1:13" s="1" customFormat="1" ht="17.25" customHeight="1">
      <c r="A28" s="230">
        <v>6</v>
      </c>
      <c r="B28" s="37" t="s">
        <v>104</v>
      </c>
      <c r="C28" s="101" t="s">
        <v>106</v>
      </c>
      <c r="D28" s="102" t="s">
        <v>13</v>
      </c>
      <c r="E28" s="102"/>
      <c r="F28" s="103">
        <f>მოცულობები!H22</f>
        <v>78.00299999999999</v>
      </c>
      <c r="G28" s="38"/>
      <c r="H28" s="39"/>
      <c r="I28" s="38"/>
      <c r="J28" s="39"/>
      <c r="K28" s="38"/>
      <c r="L28" s="39"/>
      <c r="M28" s="40"/>
    </row>
    <row r="29" spans="1:13" s="1" customFormat="1" ht="17.25" customHeight="1">
      <c r="A29" s="230"/>
      <c r="B29" s="231"/>
      <c r="C29" s="60" t="s">
        <v>31</v>
      </c>
      <c r="D29" s="102" t="s">
        <v>26</v>
      </c>
      <c r="E29" s="103">
        <f>121/100</f>
        <v>1.21</v>
      </c>
      <c r="F29" s="103">
        <f>F28*E29</f>
        <v>94.38362999999998</v>
      </c>
      <c r="G29" s="38"/>
      <c r="H29" s="39"/>
      <c r="I29" s="42"/>
      <c r="J29" s="39">
        <f>F29*I29</f>
        <v>0</v>
      </c>
      <c r="K29" s="38"/>
      <c r="L29" s="39"/>
      <c r="M29" s="40">
        <f>H29+J29+L29</f>
        <v>0</v>
      </c>
    </row>
    <row r="30" spans="1:13" s="1" customFormat="1" ht="17.25" customHeight="1">
      <c r="A30" s="230">
        <v>7</v>
      </c>
      <c r="B30" s="100" t="s">
        <v>101</v>
      </c>
      <c r="C30" s="101" t="s">
        <v>103</v>
      </c>
      <c r="D30" s="102" t="s">
        <v>13</v>
      </c>
      <c r="E30" s="102"/>
      <c r="F30" s="103">
        <f>მოცულობები!D22</f>
        <v>78</v>
      </c>
      <c r="G30" s="102"/>
      <c r="H30" s="103"/>
      <c r="I30" s="102"/>
      <c r="J30" s="103"/>
      <c r="K30" s="102"/>
      <c r="L30" s="103"/>
      <c r="M30" s="104"/>
    </row>
    <row r="31" spans="1:13" s="1" customFormat="1" ht="17.25" customHeight="1">
      <c r="A31" s="230"/>
      <c r="B31" s="107"/>
      <c r="C31" s="60" t="s">
        <v>31</v>
      </c>
      <c r="D31" s="102" t="s">
        <v>26</v>
      </c>
      <c r="E31" s="108">
        <f>13.4/100</f>
        <v>0.134</v>
      </c>
      <c r="F31" s="103">
        <f>F30*E31</f>
        <v>10.452</v>
      </c>
      <c r="G31" s="102"/>
      <c r="H31" s="103"/>
      <c r="I31" s="106"/>
      <c r="J31" s="103">
        <f>F31*I31</f>
        <v>0</v>
      </c>
      <c r="K31" s="102"/>
      <c r="L31" s="103"/>
      <c r="M31" s="104">
        <f>H31+J31+L31</f>
        <v>0</v>
      </c>
    </row>
    <row r="32" spans="1:13" s="1" customFormat="1" ht="17.25" customHeight="1">
      <c r="A32" s="230"/>
      <c r="B32" s="107" t="s">
        <v>212</v>
      </c>
      <c r="C32" s="60" t="s">
        <v>102</v>
      </c>
      <c r="D32" s="102" t="s">
        <v>34</v>
      </c>
      <c r="E32" s="108">
        <f>13/100</f>
        <v>0.13</v>
      </c>
      <c r="F32" s="103">
        <f>F30*E32</f>
        <v>10.14</v>
      </c>
      <c r="G32" s="102"/>
      <c r="H32" s="103"/>
      <c r="I32" s="103"/>
      <c r="J32" s="103">
        <f>F32*I32</f>
        <v>0</v>
      </c>
      <c r="K32" s="103"/>
      <c r="L32" s="103">
        <f>F32*K32</f>
        <v>0</v>
      </c>
      <c r="M32" s="104">
        <f>H32+J32+L32</f>
        <v>0</v>
      </c>
    </row>
    <row r="33" spans="1:13" s="1" customFormat="1" ht="35.25" customHeight="1">
      <c r="A33" s="230">
        <v>8</v>
      </c>
      <c r="B33" s="267" t="s">
        <v>116</v>
      </c>
      <c r="C33" s="297" t="s">
        <v>172</v>
      </c>
      <c r="D33" s="113" t="s">
        <v>99</v>
      </c>
      <c r="E33" s="268"/>
      <c r="F33" s="114">
        <f>მოცულობები!H26</f>
        <v>54</v>
      </c>
      <c r="G33" s="113"/>
      <c r="H33" s="114"/>
      <c r="I33" s="114"/>
      <c r="J33" s="114"/>
      <c r="K33" s="114"/>
      <c r="L33" s="114"/>
      <c r="M33" s="131"/>
    </row>
    <row r="34" spans="1:13" s="1" customFormat="1" ht="17.25" customHeight="1">
      <c r="A34" s="230"/>
      <c r="B34" s="200"/>
      <c r="C34" s="122" t="s">
        <v>31</v>
      </c>
      <c r="D34" s="120" t="s">
        <v>26</v>
      </c>
      <c r="E34" s="269">
        <v>0.976</v>
      </c>
      <c r="F34" s="103">
        <f>F33*E34</f>
        <v>52.704</v>
      </c>
      <c r="G34" s="237"/>
      <c r="H34" s="238"/>
      <c r="I34" s="241"/>
      <c r="J34" s="39">
        <f>F34*I34</f>
        <v>0</v>
      </c>
      <c r="K34" s="237"/>
      <c r="L34" s="238"/>
      <c r="M34" s="234">
        <f>H34+J34+L34</f>
        <v>0</v>
      </c>
    </row>
    <row r="35" spans="1:13" s="1" customFormat="1" ht="17.25" customHeight="1">
      <c r="A35" s="230"/>
      <c r="B35" s="200"/>
      <c r="C35" s="246" t="s">
        <v>29</v>
      </c>
      <c r="D35" s="232" t="s">
        <v>18</v>
      </c>
      <c r="E35" s="123">
        <v>0.05</v>
      </c>
      <c r="F35" s="103">
        <f>F33*E35</f>
        <v>2.7</v>
      </c>
      <c r="G35" s="238"/>
      <c r="H35" s="233">
        <f>F35*G35</f>
        <v>0</v>
      </c>
      <c r="I35" s="241"/>
      <c r="J35" s="39">
        <f>F35*I35</f>
        <v>0</v>
      </c>
      <c r="K35" s="237"/>
      <c r="L35" s="238"/>
      <c r="M35" s="234">
        <f>H35+J35+L35</f>
        <v>0</v>
      </c>
    </row>
    <row r="36" spans="1:13" s="1" customFormat="1" ht="17.25" customHeight="1">
      <c r="A36" s="230"/>
      <c r="B36" s="107" t="s">
        <v>121</v>
      </c>
      <c r="C36" s="246" t="s">
        <v>120</v>
      </c>
      <c r="D36" s="232" t="s">
        <v>13</v>
      </c>
      <c r="E36" s="272">
        <v>0.0076</v>
      </c>
      <c r="F36" s="114">
        <f>E36*F33</f>
        <v>0.4104</v>
      </c>
      <c r="G36" s="233"/>
      <c r="H36" s="233">
        <f>F36*G36</f>
        <v>0</v>
      </c>
      <c r="I36" s="270"/>
      <c r="J36" s="271"/>
      <c r="K36" s="232"/>
      <c r="L36" s="233"/>
      <c r="M36" s="234">
        <f>H36+J36+L36</f>
        <v>0</v>
      </c>
    </row>
    <row r="37" spans="1:13" s="1" customFormat="1" ht="49.5" customHeight="1">
      <c r="A37" s="230">
        <v>9</v>
      </c>
      <c r="B37" s="236" t="s">
        <v>94</v>
      </c>
      <c r="C37" s="293" t="s">
        <v>204</v>
      </c>
      <c r="D37" s="120" t="s">
        <v>13</v>
      </c>
      <c r="E37" s="120"/>
      <c r="F37" s="121">
        <f>მოცულობები!E3</f>
        <v>112.5</v>
      </c>
      <c r="G37" s="237"/>
      <c r="H37" s="238"/>
      <c r="I37" s="237"/>
      <c r="J37" s="238"/>
      <c r="K37" s="237"/>
      <c r="L37" s="238"/>
      <c r="M37" s="48"/>
    </row>
    <row r="38" spans="1:13" s="1" customFormat="1" ht="34.5" customHeight="1">
      <c r="A38" s="230"/>
      <c r="B38" s="239"/>
      <c r="C38" s="122" t="s">
        <v>31</v>
      </c>
      <c r="D38" s="120" t="s">
        <v>26</v>
      </c>
      <c r="E38" s="123">
        <f>4.8*2</f>
        <v>9.6</v>
      </c>
      <c r="F38" s="103">
        <f>F37*E38</f>
        <v>1080</v>
      </c>
      <c r="G38" s="237"/>
      <c r="H38" s="238"/>
      <c r="I38" s="241"/>
      <c r="J38" s="39">
        <f>F38*I38</f>
        <v>0</v>
      </c>
      <c r="K38" s="237"/>
      <c r="L38" s="238"/>
      <c r="M38" s="234">
        <f aca="true" t="shared" si="0" ref="M38:M50">H38+J38+L38</f>
        <v>0</v>
      </c>
    </row>
    <row r="39" spans="1:13" s="1" customFormat="1" ht="17.25" customHeight="1">
      <c r="A39" s="230"/>
      <c r="B39" s="239"/>
      <c r="C39" s="214" t="s">
        <v>117</v>
      </c>
      <c r="D39" s="120" t="s">
        <v>26</v>
      </c>
      <c r="E39" s="123">
        <v>2.8</v>
      </c>
      <c r="F39" s="103">
        <f>F37*E39</f>
        <v>315</v>
      </c>
      <c r="G39" s="237"/>
      <c r="H39" s="238"/>
      <c r="I39" s="241"/>
      <c r="J39" s="39">
        <f>F39*I39</f>
        <v>0</v>
      </c>
      <c r="K39" s="237"/>
      <c r="L39" s="238"/>
      <c r="M39" s="234">
        <f t="shared" si="0"/>
        <v>0</v>
      </c>
    </row>
    <row r="40" spans="1:13" s="1" customFormat="1" ht="17.25" customHeight="1">
      <c r="A40" s="230"/>
      <c r="B40" s="107" t="s">
        <v>213</v>
      </c>
      <c r="C40" s="60" t="s">
        <v>115</v>
      </c>
      <c r="D40" s="102" t="s">
        <v>34</v>
      </c>
      <c r="E40" s="103">
        <f>1.5</f>
        <v>1.5</v>
      </c>
      <c r="F40" s="103">
        <f>F37*E40</f>
        <v>168.75</v>
      </c>
      <c r="G40" s="102"/>
      <c r="H40" s="103"/>
      <c r="I40" s="103"/>
      <c r="J40" s="103">
        <f>F40*I40</f>
        <v>0</v>
      </c>
      <c r="K40" s="319"/>
      <c r="L40" s="114">
        <f>F40*K40</f>
        <v>0</v>
      </c>
      <c r="M40" s="104">
        <f t="shared" si="0"/>
        <v>0</v>
      </c>
    </row>
    <row r="41" spans="1:13" s="1" customFormat="1" ht="17.25" customHeight="1">
      <c r="A41" s="230"/>
      <c r="B41" s="239"/>
      <c r="C41" s="240" t="s">
        <v>33</v>
      </c>
      <c r="D41" s="237" t="s">
        <v>18</v>
      </c>
      <c r="E41" s="237">
        <v>0.03</v>
      </c>
      <c r="F41" s="103">
        <f>F37*E41</f>
        <v>3.375</v>
      </c>
      <c r="G41" s="237"/>
      <c r="H41" s="238"/>
      <c r="I41" s="237"/>
      <c r="J41" s="238"/>
      <c r="K41" s="238"/>
      <c r="L41" s="238">
        <f>F41*K41</f>
        <v>0</v>
      </c>
      <c r="M41" s="48">
        <f t="shared" si="0"/>
        <v>0</v>
      </c>
    </row>
    <row r="42" spans="1:13" s="1" customFormat="1" ht="33" customHeight="1">
      <c r="A42" s="235"/>
      <c r="B42" s="231" t="s">
        <v>214</v>
      </c>
      <c r="C42" s="256" t="s">
        <v>122</v>
      </c>
      <c r="D42" s="237" t="s">
        <v>13</v>
      </c>
      <c r="E42" s="238">
        <v>1.05</v>
      </c>
      <c r="F42" s="237">
        <f>F37*E42</f>
        <v>118.125</v>
      </c>
      <c r="G42" s="238"/>
      <c r="H42" s="233">
        <f>F42*G42</f>
        <v>0</v>
      </c>
      <c r="I42" s="237"/>
      <c r="J42" s="238"/>
      <c r="K42" s="237"/>
      <c r="L42" s="238"/>
      <c r="M42" s="48">
        <f t="shared" si="0"/>
        <v>0</v>
      </c>
    </row>
    <row r="43" spans="1:13" s="1" customFormat="1" ht="15.75" customHeight="1">
      <c r="A43" s="235"/>
      <c r="B43" s="231" t="s">
        <v>215</v>
      </c>
      <c r="C43" s="247" t="s">
        <v>107</v>
      </c>
      <c r="D43" s="237" t="s">
        <v>13</v>
      </c>
      <c r="E43" s="237"/>
      <c r="F43" s="238">
        <f>მოცულობები!D4</f>
        <v>1</v>
      </c>
      <c r="G43" s="238"/>
      <c r="H43" s="233">
        <f aca="true" t="shared" si="1" ref="H43:H48">F43*G43</f>
        <v>0</v>
      </c>
      <c r="I43" s="237"/>
      <c r="J43" s="238"/>
      <c r="K43" s="237"/>
      <c r="L43" s="238"/>
      <c r="M43" s="48">
        <f t="shared" si="0"/>
        <v>0</v>
      </c>
    </row>
    <row r="44" spans="1:15" s="1" customFormat="1" ht="65.25" customHeight="1">
      <c r="A44" s="235"/>
      <c r="B44" s="242" t="s">
        <v>41</v>
      </c>
      <c r="C44" s="323" t="s">
        <v>178</v>
      </c>
      <c r="D44" s="237" t="s">
        <v>39</v>
      </c>
      <c r="E44" s="238"/>
      <c r="F44" s="243">
        <f>მოცულობები!D5</f>
        <v>17</v>
      </c>
      <c r="G44" s="244"/>
      <c r="H44" s="233">
        <f t="shared" si="1"/>
        <v>0</v>
      </c>
      <c r="I44" s="237"/>
      <c r="J44" s="238"/>
      <c r="K44" s="237"/>
      <c r="L44" s="238"/>
      <c r="M44" s="234">
        <f>H44+J44+L44</f>
        <v>0</v>
      </c>
      <c r="N44" s="198">
        <f>მოცულობები!I45</f>
        <v>21.5</v>
      </c>
      <c r="O44" s="198">
        <f>F44*N44</f>
        <v>365.5</v>
      </c>
    </row>
    <row r="45" spans="1:15" s="1" customFormat="1" ht="65.25" customHeight="1">
      <c r="A45" s="235"/>
      <c r="B45" s="242" t="s">
        <v>41</v>
      </c>
      <c r="C45" s="323" t="s">
        <v>205</v>
      </c>
      <c r="D45" s="237" t="s">
        <v>39</v>
      </c>
      <c r="E45" s="238"/>
      <c r="F45" s="243">
        <f>მოცულობები!D6</f>
        <v>2</v>
      </c>
      <c r="G45" s="244"/>
      <c r="H45" s="233">
        <f t="shared" si="1"/>
        <v>0</v>
      </c>
      <c r="I45" s="237"/>
      <c r="J45" s="238"/>
      <c r="K45" s="237"/>
      <c r="L45" s="238"/>
      <c r="M45" s="234">
        <f>H45+J45+L45</f>
        <v>0</v>
      </c>
      <c r="N45" s="198">
        <f>მოცულობები!I46</f>
        <v>30</v>
      </c>
      <c r="O45" s="198">
        <f>F45*N45</f>
        <v>60</v>
      </c>
    </row>
    <row r="46" spans="1:15" s="1" customFormat="1" ht="65.25" customHeight="1">
      <c r="A46" s="235"/>
      <c r="B46" s="242" t="s">
        <v>41</v>
      </c>
      <c r="C46" s="323" t="s">
        <v>206</v>
      </c>
      <c r="D46" s="237" t="s">
        <v>39</v>
      </c>
      <c r="E46" s="238"/>
      <c r="F46" s="243">
        <f>მოცულობები!D7</f>
        <v>43</v>
      </c>
      <c r="G46" s="244"/>
      <c r="H46" s="233">
        <f t="shared" si="1"/>
        <v>0</v>
      </c>
      <c r="I46" s="237"/>
      <c r="J46" s="238"/>
      <c r="K46" s="237"/>
      <c r="L46" s="238"/>
      <c r="M46" s="234">
        <f>H46+J46+L46</f>
        <v>0</v>
      </c>
      <c r="N46" s="198">
        <f>მოცულობები!I47</f>
        <v>28</v>
      </c>
      <c r="O46" s="198">
        <f>F46*N46</f>
        <v>1204</v>
      </c>
    </row>
    <row r="47" spans="1:15" s="1" customFormat="1" ht="65.25" customHeight="1">
      <c r="A47" s="235"/>
      <c r="B47" s="242" t="s">
        <v>41</v>
      </c>
      <c r="C47" s="323" t="s">
        <v>208</v>
      </c>
      <c r="D47" s="237" t="s">
        <v>39</v>
      </c>
      <c r="E47" s="238"/>
      <c r="F47" s="243">
        <f>მოცულობები!D8</f>
        <v>4</v>
      </c>
      <c r="G47" s="244"/>
      <c r="H47" s="233">
        <f t="shared" si="1"/>
        <v>0</v>
      </c>
      <c r="I47" s="237"/>
      <c r="J47" s="238"/>
      <c r="K47" s="237"/>
      <c r="L47" s="238"/>
      <c r="M47" s="234">
        <f>H47+J47+L47</f>
        <v>0</v>
      </c>
      <c r="N47" s="198">
        <f>მოცულობები!I40</f>
        <v>12</v>
      </c>
      <c r="O47" s="198">
        <f>F47*N47</f>
        <v>48</v>
      </c>
    </row>
    <row r="48" spans="1:15" s="1" customFormat="1" ht="65.25" customHeight="1">
      <c r="A48" s="235"/>
      <c r="B48" s="242" t="s">
        <v>41</v>
      </c>
      <c r="C48" s="323" t="s">
        <v>207</v>
      </c>
      <c r="D48" s="237" t="s">
        <v>39</v>
      </c>
      <c r="E48" s="238"/>
      <c r="F48" s="243">
        <f>მოცულობები!D9</f>
        <v>9</v>
      </c>
      <c r="G48" s="244"/>
      <c r="H48" s="233">
        <f t="shared" si="1"/>
        <v>0</v>
      </c>
      <c r="I48" s="237"/>
      <c r="J48" s="238"/>
      <c r="K48" s="237"/>
      <c r="L48" s="238"/>
      <c r="M48" s="234">
        <f>H48+J48+L48</f>
        <v>0</v>
      </c>
      <c r="N48" s="198">
        <f>მოცულობები!I44</f>
        <v>16.5</v>
      </c>
      <c r="O48" s="198">
        <f>F48*N48</f>
        <v>148.5</v>
      </c>
    </row>
    <row r="49" spans="1:15" s="1" customFormat="1" ht="15.75" customHeight="1">
      <c r="A49" s="230"/>
      <c r="B49" s="242" t="s">
        <v>41</v>
      </c>
      <c r="C49" s="256" t="s">
        <v>144</v>
      </c>
      <c r="D49" s="232" t="s">
        <v>93</v>
      </c>
      <c r="E49" s="237"/>
      <c r="F49" s="244">
        <f>მოცულობები!D10</f>
        <v>127</v>
      </c>
      <c r="G49" s="244"/>
      <c r="H49" s="233">
        <f>F49*G49</f>
        <v>0</v>
      </c>
      <c r="I49" s="237"/>
      <c r="J49" s="238"/>
      <c r="K49" s="237"/>
      <c r="L49" s="238"/>
      <c r="M49" s="234">
        <f t="shared" si="0"/>
        <v>0</v>
      </c>
      <c r="O49" s="198">
        <f>SUM(O44:O48)</f>
        <v>1826</v>
      </c>
    </row>
    <row r="50" spans="1:13" s="1" customFormat="1" ht="18">
      <c r="A50" s="230"/>
      <c r="B50" s="245"/>
      <c r="C50" s="246" t="s">
        <v>29</v>
      </c>
      <c r="D50" s="232" t="s">
        <v>18</v>
      </c>
      <c r="E50" s="237">
        <v>0.02</v>
      </c>
      <c r="F50" s="103">
        <f>F37*E50</f>
        <v>2.25</v>
      </c>
      <c r="G50" s="270"/>
      <c r="H50" s="233">
        <f>F50*G50</f>
        <v>0</v>
      </c>
      <c r="I50" s="232"/>
      <c r="J50" s="233"/>
      <c r="K50" s="232"/>
      <c r="L50" s="233"/>
      <c r="M50" s="48">
        <f t="shared" si="0"/>
        <v>0</v>
      </c>
    </row>
    <row r="51" spans="1:13" s="1" customFormat="1" ht="36">
      <c r="A51" s="230">
        <v>10</v>
      </c>
      <c r="B51" s="245" t="s">
        <v>219</v>
      </c>
      <c r="C51" s="246" t="s">
        <v>220</v>
      </c>
      <c r="D51" s="232" t="s">
        <v>221</v>
      </c>
      <c r="E51" s="232"/>
      <c r="F51" s="343">
        <f>მოცულობები!H34*1.6</f>
        <v>72</v>
      </c>
      <c r="G51" s="270"/>
      <c r="H51" s="233">
        <f>F51*G51</f>
        <v>0</v>
      </c>
      <c r="I51" s="232"/>
      <c r="J51" s="233"/>
      <c r="K51" s="232"/>
      <c r="L51" s="238">
        <f>F51*K51</f>
        <v>0</v>
      </c>
      <c r="M51" s="48">
        <f>H51+J51+L51</f>
        <v>0</v>
      </c>
    </row>
    <row r="52" spans="1:13" s="1" customFormat="1" ht="36">
      <c r="A52" s="230"/>
      <c r="B52" s="245"/>
      <c r="C52" s="344" t="s">
        <v>31</v>
      </c>
      <c r="D52" s="345" t="s">
        <v>26</v>
      </c>
      <c r="E52" s="346">
        <v>1.88</v>
      </c>
      <c r="F52" s="319">
        <f>F51*E52</f>
        <v>135.35999999999999</v>
      </c>
      <c r="G52" s="237"/>
      <c r="H52" s="238"/>
      <c r="I52" s="241"/>
      <c r="J52" s="39">
        <f>F52*I52</f>
        <v>0</v>
      </c>
      <c r="K52" s="237"/>
      <c r="L52" s="238"/>
      <c r="M52" s="234">
        <f>H52+J52+L52</f>
        <v>0</v>
      </c>
    </row>
    <row r="53" spans="1:13" s="1" customFormat="1" ht="18">
      <c r="A53" s="230">
        <v>11</v>
      </c>
      <c r="B53" s="347" t="s">
        <v>165</v>
      </c>
      <c r="C53" s="348" t="s">
        <v>222</v>
      </c>
      <c r="D53" s="318" t="s">
        <v>20</v>
      </c>
      <c r="E53" s="318"/>
      <c r="F53" s="319">
        <f>F51</f>
        <v>72</v>
      </c>
      <c r="G53" s="318"/>
      <c r="H53" s="233">
        <f>F53*G53</f>
        <v>0</v>
      </c>
      <c r="I53" s="318"/>
      <c r="J53" s="319">
        <f>F53*I53</f>
        <v>0</v>
      </c>
      <c r="K53" s="319"/>
      <c r="L53" s="343">
        <f>F53*K53</f>
        <v>0</v>
      </c>
      <c r="M53" s="320">
        <f>H53+J53+L53</f>
        <v>0</v>
      </c>
    </row>
    <row r="54" spans="1:16" s="1" customFormat="1" ht="21.75" customHeight="1" thickBot="1">
      <c r="A54" s="199"/>
      <c r="B54" s="200"/>
      <c r="C54" s="112"/>
      <c r="D54" s="113"/>
      <c r="E54" s="114"/>
      <c r="F54" s="114"/>
      <c r="G54" s="114"/>
      <c r="H54" s="114"/>
      <c r="I54" s="113"/>
      <c r="J54" s="114"/>
      <c r="K54" s="113"/>
      <c r="L54" s="114"/>
      <c r="M54" s="131"/>
      <c r="O54" s="198"/>
      <c r="P54" s="198"/>
    </row>
    <row r="55" spans="1:16" s="1" customFormat="1" ht="27" customHeight="1" thickBot="1">
      <c r="A55" s="4"/>
      <c r="B55" s="201"/>
      <c r="C55" s="115" t="s">
        <v>36</v>
      </c>
      <c r="D55" s="18"/>
      <c r="E55" s="116"/>
      <c r="F55" s="116"/>
      <c r="G55" s="202"/>
      <c r="H55" s="203">
        <f>SUM(H12:H54)</f>
        <v>0</v>
      </c>
      <c r="I55" s="204"/>
      <c r="J55" s="203">
        <f>SUM(J12:J54)</f>
        <v>0</v>
      </c>
      <c r="K55" s="204"/>
      <c r="L55" s="203">
        <f>SUM(L12:L54)</f>
        <v>0</v>
      </c>
      <c r="M55" s="203">
        <f>SUM(M12:M54)</f>
        <v>0</v>
      </c>
      <c r="N55" s="198"/>
      <c r="O55" s="198"/>
      <c r="P55" s="198"/>
    </row>
    <row r="56" spans="1:16" s="1" customFormat="1" ht="13.5" customHeight="1">
      <c r="A56" s="152"/>
      <c r="B56" s="155"/>
      <c r="C56" s="257"/>
      <c r="D56" s="153"/>
      <c r="E56" s="154"/>
      <c r="F56" s="154"/>
      <c r="G56" s="156"/>
      <c r="H56" s="157"/>
      <c r="I56" s="158"/>
      <c r="J56" s="157"/>
      <c r="K56" s="158"/>
      <c r="L56" s="157"/>
      <c r="M56" s="159"/>
      <c r="N56" s="198"/>
      <c r="O56" s="198"/>
      <c r="P56" s="198"/>
    </row>
    <row r="57" spans="1:16" s="1" customFormat="1" ht="20.25" customHeight="1">
      <c r="A57" s="49"/>
      <c r="B57" s="100"/>
      <c r="C57" s="226" t="s">
        <v>113</v>
      </c>
      <c r="D57" s="102"/>
      <c r="E57" s="102"/>
      <c r="F57" s="103"/>
      <c r="G57" s="102"/>
      <c r="H57" s="103"/>
      <c r="I57" s="102"/>
      <c r="J57" s="103"/>
      <c r="K57" s="102"/>
      <c r="L57" s="103"/>
      <c r="M57" s="104"/>
      <c r="O57" s="198"/>
      <c r="P57" s="198"/>
    </row>
    <row r="58" spans="1:16" s="1" customFormat="1" ht="17.25" customHeight="1">
      <c r="A58" s="49">
        <v>1</v>
      </c>
      <c r="B58" s="94" t="s">
        <v>165</v>
      </c>
      <c r="C58" s="101" t="s">
        <v>108</v>
      </c>
      <c r="D58" s="102" t="s">
        <v>20</v>
      </c>
      <c r="E58" s="102"/>
      <c r="F58" s="103">
        <f>(O49+F49)/1000</f>
        <v>1.953</v>
      </c>
      <c r="G58" s="102"/>
      <c r="H58" s="233">
        <f>F58*G58</f>
        <v>0</v>
      </c>
      <c r="I58" s="102"/>
      <c r="J58" s="103">
        <f>F58*I58</f>
        <v>0</v>
      </c>
      <c r="K58" s="103"/>
      <c r="L58" s="114">
        <f>F58*K58</f>
        <v>0</v>
      </c>
      <c r="M58" s="104">
        <f>H58+J58+L58</f>
        <v>0</v>
      </c>
      <c r="O58" s="198"/>
      <c r="P58" s="198"/>
    </row>
    <row r="59" spans="1:16" s="1" customFormat="1" ht="16.5" customHeight="1">
      <c r="A59" s="49">
        <v>2</v>
      </c>
      <c r="B59" s="94" t="s">
        <v>165</v>
      </c>
      <c r="C59" s="262" t="s">
        <v>141</v>
      </c>
      <c r="D59" s="102" t="s">
        <v>20</v>
      </c>
      <c r="E59" s="102"/>
      <c r="F59" s="103">
        <f>F42*2.6</f>
        <v>307.125</v>
      </c>
      <c r="G59" s="102"/>
      <c r="H59" s="233">
        <f>F59*G59</f>
        <v>0</v>
      </c>
      <c r="I59" s="102"/>
      <c r="J59" s="103">
        <f>F59*I59</f>
        <v>0</v>
      </c>
      <c r="K59" s="103"/>
      <c r="L59" s="114">
        <f>F59*K59</f>
        <v>0</v>
      </c>
      <c r="M59" s="104">
        <f>H59+J59+L59</f>
        <v>0</v>
      </c>
      <c r="O59" s="198"/>
      <c r="P59" s="198"/>
    </row>
    <row r="60" spans="1:16" s="1" customFormat="1" ht="33.75" customHeight="1">
      <c r="A60" s="49">
        <v>3</v>
      </c>
      <c r="B60" s="94" t="s">
        <v>165</v>
      </c>
      <c r="C60" s="101" t="s">
        <v>142</v>
      </c>
      <c r="D60" s="102" t="s">
        <v>20</v>
      </c>
      <c r="E60" s="102"/>
      <c r="F60" s="103">
        <f>F43*1.7</f>
        <v>1.7</v>
      </c>
      <c r="G60" s="102"/>
      <c r="H60" s="233">
        <f>F60*G60</f>
        <v>0</v>
      </c>
      <c r="I60" s="102"/>
      <c r="J60" s="103">
        <f>F60*I60</f>
        <v>0</v>
      </c>
      <c r="K60" s="103"/>
      <c r="L60" s="114">
        <f>F60*K60</f>
        <v>0</v>
      </c>
      <c r="M60" s="104">
        <f>H60+J60+L60</f>
        <v>0</v>
      </c>
      <c r="O60" s="198"/>
      <c r="P60" s="198"/>
    </row>
    <row r="61" spans="1:16" s="1" customFormat="1" ht="21.75" customHeight="1">
      <c r="A61" s="49">
        <v>4</v>
      </c>
      <c r="B61" s="94" t="s">
        <v>165</v>
      </c>
      <c r="C61" s="262" t="s">
        <v>143</v>
      </c>
      <c r="D61" s="102" t="s">
        <v>20</v>
      </c>
      <c r="E61" s="102"/>
      <c r="F61" s="103">
        <f>F27*1.6</f>
        <v>10.584000000000003</v>
      </c>
      <c r="G61" s="102"/>
      <c r="H61" s="233">
        <f>F61*G61</f>
        <v>0</v>
      </c>
      <c r="I61" s="102"/>
      <c r="J61" s="103">
        <f>F61*I61</f>
        <v>0</v>
      </c>
      <c r="K61" s="103"/>
      <c r="L61" s="114">
        <f>F61*K61</f>
        <v>0</v>
      </c>
      <c r="M61" s="104">
        <f>H61+J61+L61</f>
        <v>0</v>
      </c>
      <c r="O61" s="198"/>
      <c r="P61" s="198"/>
    </row>
    <row r="62" spans="1:16" s="1" customFormat="1" ht="21.75" customHeight="1" thickBot="1">
      <c r="A62" s="49"/>
      <c r="B62" s="94"/>
      <c r="C62" s="60"/>
      <c r="D62" s="102"/>
      <c r="E62" s="103"/>
      <c r="F62" s="103"/>
      <c r="G62" s="102"/>
      <c r="H62" s="103"/>
      <c r="I62" s="103"/>
      <c r="J62" s="103"/>
      <c r="K62" s="103"/>
      <c r="L62" s="103"/>
      <c r="M62" s="104"/>
      <c r="O62" s="198"/>
      <c r="P62" s="198"/>
    </row>
    <row r="63" spans="1:16" s="1" customFormat="1" ht="27" customHeight="1" thickBot="1">
      <c r="A63" s="4"/>
      <c r="B63" s="201"/>
      <c r="C63" s="151" t="s">
        <v>37</v>
      </c>
      <c r="D63" s="18"/>
      <c r="E63" s="116"/>
      <c r="F63" s="116"/>
      <c r="G63" s="202"/>
      <c r="H63" s="203">
        <f>SUM(H58:H62)</f>
        <v>0</v>
      </c>
      <c r="I63" s="204"/>
      <c r="J63" s="203">
        <f>SUM(J58:J62)</f>
        <v>0</v>
      </c>
      <c r="K63" s="204"/>
      <c r="L63" s="203">
        <f>SUM(L58:L62)</f>
        <v>0</v>
      </c>
      <c r="M63" s="203">
        <f>SUM(M58:M62)</f>
        <v>0</v>
      </c>
      <c r="O63" s="198"/>
      <c r="P63" s="198"/>
    </row>
    <row r="64" spans="1:13" s="1" customFormat="1" ht="37.5" customHeight="1" thickBot="1">
      <c r="A64" s="132"/>
      <c r="B64" s="133"/>
      <c r="C64" s="134" t="s">
        <v>91</v>
      </c>
      <c r="D64" s="135"/>
      <c r="E64" s="135"/>
      <c r="F64" s="136"/>
      <c r="G64" s="135"/>
      <c r="H64" s="136">
        <f>H55+H63</f>
        <v>0</v>
      </c>
      <c r="I64" s="137"/>
      <c r="J64" s="136">
        <f>J55+J63</f>
        <v>0</v>
      </c>
      <c r="K64" s="137"/>
      <c r="L64" s="136">
        <f>L55+L63</f>
        <v>0</v>
      </c>
      <c r="M64" s="136">
        <f>M55+M63</f>
        <v>0</v>
      </c>
    </row>
    <row r="65" spans="1:13" s="1" customFormat="1" ht="36.75" thickBot="1">
      <c r="A65" s="5"/>
      <c r="B65" s="6"/>
      <c r="C65" s="161" t="s">
        <v>83</v>
      </c>
      <c r="D65" s="172"/>
      <c r="E65" s="173"/>
      <c r="F65" s="174">
        <v>0.1</v>
      </c>
      <c r="G65" s="173"/>
      <c r="H65" s="175"/>
      <c r="I65" s="173"/>
      <c r="J65" s="176"/>
      <c r="K65" s="173"/>
      <c r="L65" s="177"/>
      <c r="M65" s="178">
        <f>M64*F65</f>
        <v>0</v>
      </c>
    </row>
    <row r="66" spans="1:13" s="1" customFormat="1" ht="18.75" thickBot="1">
      <c r="A66" s="63"/>
      <c r="B66" s="64"/>
      <c r="C66" s="169" t="s">
        <v>81</v>
      </c>
      <c r="D66" s="132"/>
      <c r="E66" s="135"/>
      <c r="F66" s="170"/>
      <c r="G66" s="135"/>
      <c r="H66" s="137"/>
      <c r="I66" s="135"/>
      <c r="J66" s="171"/>
      <c r="K66" s="135"/>
      <c r="L66" s="136"/>
      <c r="M66" s="138">
        <f>SUM(M64:M65)</f>
        <v>0</v>
      </c>
    </row>
    <row r="67" spans="1:13" s="1" customFormat="1" ht="18">
      <c r="A67" s="5"/>
      <c r="B67" s="6"/>
      <c r="C67" s="179" t="s">
        <v>8</v>
      </c>
      <c r="D67" s="180"/>
      <c r="E67" s="181"/>
      <c r="F67" s="182">
        <v>0.08</v>
      </c>
      <c r="G67" s="181"/>
      <c r="H67" s="183"/>
      <c r="I67" s="181"/>
      <c r="J67" s="184"/>
      <c r="K67" s="181"/>
      <c r="L67" s="185"/>
      <c r="M67" s="186">
        <f>M66*F67</f>
        <v>0</v>
      </c>
    </row>
    <row r="68" spans="1:13" s="1" customFormat="1" ht="18.75" thickBot="1">
      <c r="A68" s="8"/>
      <c r="B68" s="9"/>
      <c r="C68" s="187" t="s">
        <v>12</v>
      </c>
      <c r="D68" s="188"/>
      <c r="E68" s="189"/>
      <c r="F68" s="190"/>
      <c r="G68" s="189"/>
      <c r="H68" s="191"/>
      <c r="I68" s="189"/>
      <c r="J68" s="192"/>
      <c r="K68" s="189"/>
      <c r="L68" s="190"/>
      <c r="M68" s="193">
        <f>SUM(M66:M67)</f>
        <v>0</v>
      </c>
    </row>
    <row r="69" spans="1:13" s="1" customFormat="1" ht="18.75" thickBot="1">
      <c r="A69" s="63"/>
      <c r="B69" s="64"/>
      <c r="C69" s="280" t="s">
        <v>138</v>
      </c>
      <c r="D69" s="132"/>
      <c r="E69" s="135"/>
      <c r="F69" s="170"/>
      <c r="G69" s="135"/>
      <c r="H69" s="137"/>
      <c r="I69" s="135"/>
      <c r="J69" s="171"/>
      <c r="K69" s="135"/>
      <c r="L69" s="136"/>
      <c r="M69" s="138">
        <f>J64*F69</f>
        <v>0</v>
      </c>
    </row>
    <row r="70" spans="1:13" s="1" customFormat="1" ht="18.75" thickBot="1">
      <c r="A70" s="281"/>
      <c r="B70" s="282"/>
      <c r="C70" s="283" t="s">
        <v>12</v>
      </c>
      <c r="D70" s="284"/>
      <c r="E70" s="285"/>
      <c r="F70" s="286"/>
      <c r="G70" s="285"/>
      <c r="H70" s="287"/>
      <c r="I70" s="285"/>
      <c r="J70" s="288"/>
      <c r="K70" s="285"/>
      <c r="L70" s="286"/>
      <c r="M70" s="138">
        <f>SUM(M68:M69)</f>
        <v>0</v>
      </c>
    </row>
    <row r="71" spans="1:13" s="1" customFormat="1" ht="18">
      <c r="A71" s="98"/>
      <c r="B71" s="139"/>
      <c r="C71" s="140"/>
      <c r="D71" s="98"/>
      <c r="E71" s="98"/>
      <c r="F71" s="141"/>
      <c r="G71" s="98"/>
      <c r="H71" s="142"/>
      <c r="I71" s="98"/>
      <c r="J71" s="143"/>
      <c r="K71" s="98"/>
      <c r="L71" s="141"/>
      <c r="M71" s="141"/>
    </row>
    <row r="72" spans="1:13" s="1" customFormat="1" ht="18">
      <c r="A72" s="98"/>
      <c r="B72" s="139"/>
      <c r="C72" s="140"/>
      <c r="D72" s="98"/>
      <c r="E72" s="98"/>
      <c r="F72" s="141"/>
      <c r="G72" s="98"/>
      <c r="H72" s="142"/>
      <c r="I72" s="98"/>
      <c r="J72" s="143"/>
      <c r="K72" s="98"/>
      <c r="L72" s="141"/>
      <c r="M72" s="141"/>
    </row>
    <row r="73" spans="1:13" s="1" customFormat="1" ht="18">
      <c r="A73" s="98"/>
      <c r="B73" s="139"/>
      <c r="C73" s="140"/>
      <c r="D73" s="98"/>
      <c r="E73" s="98"/>
      <c r="F73" s="141"/>
      <c r="G73" s="98"/>
      <c r="H73" s="142"/>
      <c r="I73" s="98"/>
      <c r="J73" s="143"/>
      <c r="K73" s="98"/>
      <c r="L73" s="141"/>
      <c r="M73" s="141"/>
    </row>
    <row r="74" spans="1:13" s="10" customFormat="1" ht="18">
      <c r="A74" s="21"/>
      <c r="B74" s="144"/>
      <c r="C74" s="11" t="s">
        <v>25</v>
      </c>
      <c r="D74" s="145"/>
      <c r="E74" s="145"/>
      <c r="F74" s="146"/>
      <c r="G74" s="145"/>
      <c r="H74" s="411"/>
      <c r="I74" s="411"/>
      <c r="J74" s="411"/>
      <c r="K74" s="145"/>
      <c r="L74" s="147"/>
      <c r="M74" s="147"/>
    </row>
    <row r="75" s="1" customFormat="1" ht="18">
      <c r="B75" s="148"/>
    </row>
    <row r="76" s="1" customFormat="1" ht="18">
      <c r="B76" s="148"/>
    </row>
    <row r="77" s="1" customFormat="1" ht="18">
      <c r="B77" s="148"/>
    </row>
    <row r="78" s="1" customFormat="1" ht="18">
      <c r="B78" s="148"/>
    </row>
    <row r="79" s="1" customFormat="1" ht="18">
      <c r="B79" s="148"/>
    </row>
    <row r="80" s="1" customFormat="1" ht="18">
      <c r="B80" s="148"/>
    </row>
    <row r="81" s="1" customFormat="1" ht="18">
      <c r="B81" s="148"/>
    </row>
    <row r="82" s="1" customFormat="1" ht="18">
      <c r="B82" s="148"/>
    </row>
    <row r="83" s="1" customFormat="1" ht="18">
      <c r="B83" s="148"/>
    </row>
    <row r="84" s="1" customFormat="1" ht="18">
      <c r="B84" s="148"/>
    </row>
    <row r="85" s="1" customFormat="1" ht="18">
      <c r="B85" s="148"/>
    </row>
    <row r="86" s="1" customFormat="1" ht="18">
      <c r="B86" s="148"/>
    </row>
    <row r="87" s="1" customFormat="1" ht="18">
      <c r="B87" s="148"/>
    </row>
    <row r="88" s="1" customFormat="1" ht="18">
      <c r="B88" s="148"/>
    </row>
    <row r="89" s="1" customFormat="1" ht="18">
      <c r="B89" s="148"/>
    </row>
    <row r="90" s="1" customFormat="1" ht="18">
      <c r="B90" s="148"/>
    </row>
    <row r="91" s="1" customFormat="1" ht="18">
      <c r="B91" s="148"/>
    </row>
    <row r="92" s="1" customFormat="1" ht="18">
      <c r="B92" s="148"/>
    </row>
    <row r="93" s="1" customFormat="1" ht="18">
      <c r="B93" s="148"/>
    </row>
    <row r="94" s="1" customFormat="1" ht="18">
      <c r="B94" s="148"/>
    </row>
    <row r="95" s="1" customFormat="1" ht="18">
      <c r="B95" s="148"/>
    </row>
    <row r="96" s="1" customFormat="1" ht="18">
      <c r="B96" s="148"/>
    </row>
    <row r="97" s="1" customFormat="1" ht="18">
      <c r="B97" s="148"/>
    </row>
    <row r="98" s="1" customFormat="1" ht="18">
      <c r="B98" s="148"/>
    </row>
    <row r="99" s="1" customFormat="1" ht="18">
      <c r="B99" s="148"/>
    </row>
    <row r="100" s="1" customFormat="1" ht="18">
      <c r="B100" s="148"/>
    </row>
    <row r="101" s="1" customFormat="1" ht="18">
      <c r="B101" s="148"/>
    </row>
    <row r="102" s="1" customFormat="1" ht="18">
      <c r="B102" s="148"/>
    </row>
    <row r="103" s="1" customFormat="1" ht="18">
      <c r="B103" s="148"/>
    </row>
    <row r="104" s="1" customFormat="1" ht="18">
      <c r="B104" s="148"/>
    </row>
    <row r="105" s="1" customFormat="1" ht="18">
      <c r="B105" s="148"/>
    </row>
    <row r="106" s="1" customFormat="1" ht="18">
      <c r="B106" s="148"/>
    </row>
    <row r="107" s="1" customFormat="1" ht="18">
      <c r="B107" s="148"/>
    </row>
    <row r="108" s="1" customFormat="1" ht="18">
      <c r="B108" s="148"/>
    </row>
    <row r="109" s="1" customFormat="1" ht="18">
      <c r="B109" s="148"/>
    </row>
    <row r="110" s="1" customFormat="1" ht="18">
      <c r="B110" s="148"/>
    </row>
    <row r="111" s="1" customFormat="1" ht="18">
      <c r="B111" s="148"/>
    </row>
    <row r="112" s="1" customFormat="1" ht="18">
      <c r="B112" s="148"/>
    </row>
    <row r="113" s="1" customFormat="1" ht="18">
      <c r="B113" s="148"/>
    </row>
    <row r="114" s="1" customFormat="1" ht="18">
      <c r="B114" s="148"/>
    </row>
    <row r="115" s="1" customFormat="1" ht="18">
      <c r="B115" s="148"/>
    </row>
    <row r="116" s="1" customFormat="1" ht="18">
      <c r="B116" s="148"/>
    </row>
    <row r="117" s="1" customFormat="1" ht="18">
      <c r="B117" s="148"/>
    </row>
    <row r="118" s="1" customFormat="1" ht="18">
      <c r="B118" s="148"/>
    </row>
    <row r="119" s="1" customFormat="1" ht="18">
      <c r="B119" s="148"/>
    </row>
    <row r="120" s="1" customFormat="1" ht="18">
      <c r="B120" s="148"/>
    </row>
    <row r="121" s="1" customFormat="1" ht="18">
      <c r="B121" s="148"/>
    </row>
    <row r="122" s="1" customFormat="1" ht="18">
      <c r="B122" s="148"/>
    </row>
    <row r="123" s="1" customFormat="1" ht="18">
      <c r="B123" s="148"/>
    </row>
    <row r="124" s="1" customFormat="1" ht="18">
      <c r="B124" s="148"/>
    </row>
    <row r="125" s="1" customFormat="1" ht="18">
      <c r="B125" s="148"/>
    </row>
    <row r="126" s="1" customFormat="1" ht="18">
      <c r="B126" s="148"/>
    </row>
    <row r="127" s="1" customFormat="1" ht="18">
      <c r="B127" s="148"/>
    </row>
    <row r="128" s="1" customFormat="1" ht="18">
      <c r="B128" s="148"/>
    </row>
    <row r="129" s="1" customFormat="1" ht="18">
      <c r="B129" s="148"/>
    </row>
    <row r="130" s="1" customFormat="1" ht="18">
      <c r="B130" s="148"/>
    </row>
    <row r="131" s="1" customFormat="1" ht="18">
      <c r="B131" s="148"/>
    </row>
    <row r="132" s="1" customFormat="1" ht="18">
      <c r="B132" s="148"/>
    </row>
    <row r="133" s="1" customFormat="1" ht="18">
      <c r="B133" s="148"/>
    </row>
    <row r="134" s="1" customFormat="1" ht="18">
      <c r="B134" s="148"/>
    </row>
    <row r="135" s="1" customFormat="1" ht="18">
      <c r="B135" s="148"/>
    </row>
    <row r="136" s="1" customFormat="1" ht="18">
      <c r="B136" s="148"/>
    </row>
    <row r="137" s="1" customFormat="1" ht="18">
      <c r="B137" s="148"/>
    </row>
    <row r="138" s="1" customFormat="1" ht="18">
      <c r="B138" s="148"/>
    </row>
    <row r="139" s="1" customFormat="1" ht="18">
      <c r="B139" s="148"/>
    </row>
    <row r="140" s="1" customFormat="1" ht="18">
      <c r="B140" s="148"/>
    </row>
    <row r="141" s="1" customFormat="1" ht="18">
      <c r="B141" s="148"/>
    </row>
    <row r="142" s="1" customFormat="1" ht="18">
      <c r="B142" s="148"/>
    </row>
    <row r="143" s="1" customFormat="1" ht="18">
      <c r="B143" s="148"/>
    </row>
    <row r="144" s="1" customFormat="1" ht="18">
      <c r="B144" s="148"/>
    </row>
    <row r="145" s="1" customFormat="1" ht="18">
      <c r="B145" s="148"/>
    </row>
    <row r="146" s="1" customFormat="1" ht="18">
      <c r="B146" s="148"/>
    </row>
    <row r="147" s="1" customFormat="1" ht="18">
      <c r="B147" s="148"/>
    </row>
    <row r="148" s="1" customFormat="1" ht="18">
      <c r="B148" s="148"/>
    </row>
    <row r="149" s="1" customFormat="1" ht="18">
      <c r="B149" s="148"/>
    </row>
    <row r="150" s="1" customFormat="1" ht="18">
      <c r="B150" s="148"/>
    </row>
    <row r="151" s="1" customFormat="1" ht="18">
      <c r="B151" s="148"/>
    </row>
    <row r="152" s="1" customFormat="1" ht="18">
      <c r="B152" s="148"/>
    </row>
    <row r="153" s="1" customFormat="1" ht="18">
      <c r="B153" s="148"/>
    </row>
    <row r="154" s="1" customFormat="1" ht="18">
      <c r="B154" s="148"/>
    </row>
    <row r="155" s="1" customFormat="1" ht="18">
      <c r="B155" s="148"/>
    </row>
    <row r="156" s="1" customFormat="1" ht="18">
      <c r="B156" s="148"/>
    </row>
    <row r="157" s="1" customFormat="1" ht="18">
      <c r="B157" s="148"/>
    </row>
    <row r="158" s="1" customFormat="1" ht="18">
      <c r="B158" s="148"/>
    </row>
    <row r="159" s="1" customFormat="1" ht="18">
      <c r="B159" s="148"/>
    </row>
    <row r="160" s="1" customFormat="1" ht="18">
      <c r="B160" s="148"/>
    </row>
    <row r="161" s="1" customFormat="1" ht="18">
      <c r="B161" s="148"/>
    </row>
    <row r="162" s="1" customFormat="1" ht="18">
      <c r="B162" s="148"/>
    </row>
    <row r="163" s="1" customFormat="1" ht="18">
      <c r="B163" s="148"/>
    </row>
    <row r="164" s="1" customFormat="1" ht="18">
      <c r="B164" s="148"/>
    </row>
    <row r="165" s="1" customFormat="1" ht="18">
      <c r="B165" s="148"/>
    </row>
    <row r="166" s="1" customFormat="1" ht="18">
      <c r="B166" s="148"/>
    </row>
    <row r="167" s="1" customFormat="1" ht="18">
      <c r="B167" s="148"/>
    </row>
    <row r="168" s="1" customFormat="1" ht="18">
      <c r="B168" s="148"/>
    </row>
    <row r="169" s="1" customFormat="1" ht="18">
      <c r="B169" s="148"/>
    </row>
    <row r="170" s="1" customFormat="1" ht="18">
      <c r="B170" s="148"/>
    </row>
    <row r="171" s="1" customFormat="1" ht="18">
      <c r="B171" s="148"/>
    </row>
    <row r="172" s="1" customFormat="1" ht="18">
      <c r="B172" s="148"/>
    </row>
    <row r="173" s="1" customFormat="1" ht="18">
      <c r="B173" s="148"/>
    </row>
    <row r="174" s="1" customFormat="1" ht="18">
      <c r="B174" s="148"/>
    </row>
    <row r="175" s="1" customFormat="1" ht="18">
      <c r="B175" s="148"/>
    </row>
    <row r="176" s="1" customFormat="1" ht="18">
      <c r="B176" s="148"/>
    </row>
    <row r="177" s="1" customFormat="1" ht="18">
      <c r="B177" s="148"/>
    </row>
  </sheetData>
  <sheetProtection/>
  <mergeCells count="16">
    <mergeCell ref="G8:H8"/>
    <mergeCell ref="I8:J8"/>
    <mergeCell ref="K8:L8"/>
    <mergeCell ref="H74:J74"/>
    <mergeCell ref="A8:A9"/>
    <mergeCell ref="B8:B9"/>
    <mergeCell ref="C8:C9"/>
    <mergeCell ref="D8:D9"/>
    <mergeCell ref="E8:E9"/>
    <mergeCell ref="F8:F9"/>
    <mergeCell ref="A2:M2"/>
    <mergeCell ref="A3:M3"/>
    <mergeCell ref="H5:K5"/>
    <mergeCell ref="C6:G6"/>
    <mergeCell ref="H6:K6"/>
    <mergeCell ref="H7:K7"/>
  </mergeCells>
  <printOptions/>
  <pageMargins left="0.2" right="0.19" top="0.74" bottom="0.21" header="0.17" footer="0.16"/>
  <pageSetup firstPageNumber="12" useFirstPageNumber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8"/>
  <sheetViews>
    <sheetView view="pageBreakPreview" zoomScaleSheetLayoutView="100" zoomScalePageLayoutView="0" workbookViewId="0" topLeftCell="A7">
      <pane ySplit="1770" topLeftCell="A1" activePane="bottomLeft" state="split"/>
      <selection pane="topLeft" activeCell="B8" sqref="B8:B9"/>
      <selection pane="bottomLeft" activeCell="H35" sqref="H35:J35"/>
    </sheetView>
  </sheetViews>
  <sheetFormatPr defaultColWidth="9.00390625" defaultRowHeight="12.75"/>
  <cols>
    <col min="1" max="1" width="4.75390625" style="2" customWidth="1"/>
    <col min="2" max="2" width="11.25390625" style="46" customWidth="1"/>
    <col min="3" max="3" width="38.75390625" style="2" customWidth="1"/>
    <col min="4" max="4" width="7.875" style="2" customWidth="1"/>
    <col min="5" max="5" width="9.375" style="2" customWidth="1"/>
    <col min="6" max="6" width="10.75390625" style="2" customWidth="1"/>
    <col min="7" max="7" width="8.00390625" style="2" customWidth="1"/>
    <col min="8" max="8" width="11.25390625" style="2" customWidth="1"/>
    <col min="9" max="9" width="8.00390625" style="2" customWidth="1"/>
    <col min="10" max="10" width="11.625" style="2" customWidth="1"/>
    <col min="11" max="11" width="8.75390625" style="2" customWidth="1"/>
    <col min="12" max="12" width="11.875" style="2" customWidth="1"/>
    <col min="13" max="13" width="12.125" style="2" customWidth="1"/>
    <col min="14" max="16384" width="9.125" style="2" customWidth="1"/>
  </cols>
  <sheetData>
    <row r="1" spans="1:13" s="1" customFormat="1" ht="18.75" customHeight="1">
      <c r="A1" s="98"/>
      <c r="B1" s="124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1" customFormat="1" ht="18">
      <c r="A2" s="404" t="s">
        <v>184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s="1" customFormat="1" ht="18">
      <c r="A3" s="404" t="s">
        <v>136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 s="1" customFormat="1" ht="12.75" customHeight="1">
      <c r="A4" s="98"/>
      <c r="B4" s="124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s="127" customFormat="1" ht="18">
      <c r="A5" s="96" t="s">
        <v>78</v>
      </c>
      <c r="B5" s="96"/>
      <c r="C5" s="96" t="s">
        <v>147</v>
      </c>
      <c r="D5" s="96"/>
      <c r="E5" s="96"/>
      <c r="F5" s="96"/>
      <c r="G5" s="96"/>
      <c r="H5" s="426" t="s">
        <v>79</v>
      </c>
      <c r="I5" s="426"/>
      <c r="J5" s="426"/>
      <c r="K5" s="426"/>
      <c r="L5" s="125">
        <f>M28/1000</f>
        <v>0</v>
      </c>
      <c r="M5" s="126" t="s">
        <v>76</v>
      </c>
    </row>
    <row r="6" spans="1:13" s="127" customFormat="1" ht="33" customHeight="1">
      <c r="A6" s="97" t="s">
        <v>85</v>
      </c>
      <c r="B6" s="263"/>
      <c r="C6" s="390" t="s">
        <v>202</v>
      </c>
      <c r="D6" s="390"/>
      <c r="E6" s="390"/>
      <c r="F6" s="390"/>
      <c r="G6" s="390"/>
      <c r="H6" s="419" t="s">
        <v>80</v>
      </c>
      <c r="I6" s="419"/>
      <c r="J6" s="419"/>
      <c r="K6" s="419"/>
      <c r="L6" s="264">
        <f>J24/1000</f>
        <v>0</v>
      </c>
      <c r="M6" s="265" t="s">
        <v>76</v>
      </c>
    </row>
    <row r="7" spans="1:13" s="127" customFormat="1" ht="23.25" customHeight="1" thickBot="1">
      <c r="A7" s="97" t="s">
        <v>201</v>
      </c>
      <c r="B7" s="3"/>
      <c r="C7" s="266"/>
      <c r="D7" s="266"/>
      <c r="E7" s="266"/>
      <c r="F7" s="266"/>
      <c r="G7" s="96"/>
      <c r="H7" s="420"/>
      <c r="I7" s="420"/>
      <c r="J7" s="420"/>
      <c r="K7" s="420"/>
      <c r="L7" s="128"/>
      <c r="M7" s="96"/>
    </row>
    <row r="8" spans="1:13" s="1" customFormat="1" ht="18">
      <c r="A8" s="421" t="s">
        <v>0</v>
      </c>
      <c r="B8" s="423" t="s">
        <v>24</v>
      </c>
      <c r="C8" s="408" t="s">
        <v>27</v>
      </c>
      <c r="D8" s="408" t="s">
        <v>14</v>
      </c>
      <c r="E8" s="408" t="s">
        <v>15</v>
      </c>
      <c r="F8" s="408" t="s">
        <v>16</v>
      </c>
      <c r="G8" s="412" t="s">
        <v>19</v>
      </c>
      <c r="H8" s="412"/>
      <c r="I8" s="412" t="s">
        <v>28</v>
      </c>
      <c r="J8" s="412"/>
      <c r="K8" s="408" t="s">
        <v>23</v>
      </c>
      <c r="L8" s="408"/>
      <c r="M8" s="95" t="s">
        <v>21</v>
      </c>
    </row>
    <row r="9" spans="1:13" s="1" customFormat="1" ht="39.75" customHeight="1" thickBot="1">
      <c r="A9" s="422"/>
      <c r="B9" s="424"/>
      <c r="C9" s="425"/>
      <c r="D9" s="425"/>
      <c r="E9" s="425"/>
      <c r="F9" s="425"/>
      <c r="G9" s="275" t="s">
        <v>140</v>
      </c>
      <c r="H9" s="130" t="s">
        <v>6</v>
      </c>
      <c r="I9" s="275" t="s">
        <v>140</v>
      </c>
      <c r="J9" s="130" t="s">
        <v>6</v>
      </c>
      <c r="K9" s="275" t="s">
        <v>140</v>
      </c>
      <c r="L9" s="130" t="s">
        <v>30</v>
      </c>
      <c r="M9" s="93" t="s">
        <v>17</v>
      </c>
    </row>
    <row r="10" spans="1:13" s="1" customFormat="1" ht="18">
      <c r="A10" s="149">
        <v>1</v>
      </c>
      <c r="B10" s="150">
        <v>2</v>
      </c>
      <c r="C10" s="194">
        <v>3</v>
      </c>
      <c r="D10" s="194">
        <v>4</v>
      </c>
      <c r="E10" s="194">
        <v>5</v>
      </c>
      <c r="F10" s="194">
        <v>6</v>
      </c>
      <c r="G10" s="195">
        <v>7</v>
      </c>
      <c r="H10" s="196">
        <v>8</v>
      </c>
      <c r="I10" s="195">
        <v>9</v>
      </c>
      <c r="J10" s="196">
        <v>10</v>
      </c>
      <c r="K10" s="195">
        <v>11</v>
      </c>
      <c r="L10" s="196">
        <v>12</v>
      </c>
      <c r="M10" s="197">
        <v>13</v>
      </c>
    </row>
    <row r="11" spans="1:13" s="1" customFormat="1" ht="24" customHeight="1">
      <c r="A11" s="49"/>
      <c r="B11" s="100"/>
      <c r="C11" s="226" t="s">
        <v>185</v>
      </c>
      <c r="D11" s="102"/>
      <c r="E11" s="102"/>
      <c r="F11" s="103"/>
      <c r="G11" s="102"/>
      <c r="H11" s="103"/>
      <c r="I11" s="102"/>
      <c r="J11" s="103"/>
      <c r="K11" s="102"/>
      <c r="L11" s="103"/>
      <c r="M11" s="104"/>
    </row>
    <row r="12" spans="1:13" s="1" customFormat="1" ht="51" customHeight="1">
      <c r="A12" s="229">
        <v>1</v>
      </c>
      <c r="B12" s="100" t="s">
        <v>177</v>
      </c>
      <c r="C12" s="101" t="s">
        <v>112</v>
      </c>
      <c r="D12" s="102" t="s">
        <v>13</v>
      </c>
      <c r="E12" s="102"/>
      <c r="F12" s="103">
        <f>მოცულობები!H30</f>
        <v>4200</v>
      </c>
      <c r="G12" s="102"/>
      <c r="H12" s="103"/>
      <c r="I12" s="102"/>
      <c r="J12" s="103"/>
      <c r="K12" s="102"/>
      <c r="L12" s="103"/>
      <c r="M12" s="104"/>
    </row>
    <row r="13" spans="1:13" s="1" customFormat="1" ht="24" customHeight="1">
      <c r="A13" s="229"/>
      <c r="B13" s="322" t="s">
        <v>210</v>
      </c>
      <c r="C13" s="321" t="s">
        <v>209</v>
      </c>
      <c r="D13" s="102" t="s">
        <v>34</v>
      </c>
      <c r="E13" s="105">
        <f>(22.4+9.41*4)/1000</f>
        <v>0.060039999999999996</v>
      </c>
      <c r="F13" s="103">
        <f>F12*E13</f>
        <v>252.16799999999998</v>
      </c>
      <c r="G13" s="102"/>
      <c r="H13" s="103"/>
      <c r="I13" s="103"/>
      <c r="J13" s="103">
        <f>F13*I13</f>
        <v>0</v>
      </c>
      <c r="K13" s="103"/>
      <c r="L13" s="103">
        <f>F13*K13</f>
        <v>0</v>
      </c>
      <c r="M13" s="104">
        <f>H13+J13+L13</f>
        <v>0</v>
      </c>
    </row>
    <row r="14" spans="1:13" s="1" customFormat="1" ht="24" customHeight="1">
      <c r="A14" s="229">
        <v>2</v>
      </c>
      <c r="B14" s="37" t="s">
        <v>40</v>
      </c>
      <c r="C14" s="101" t="s">
        <v>105</v>
      </c>
      <c r="D14" s="102" t="s">
        <v>13</v>
      </c>
      <c r="E14" s="102"/>
      <c r="F14" s="103">
        <f>F12*0.1</f>
        <v>420</v>
      </c>
      <c r="G14" s="38"/>
      <c r="H14" s="39"/>
      <c r="I14" s="38"/>
      <c r="J14" s="39"/>
      <c r="K14" s="38"/>
      <c r="L14" s="39"/>
      <c r="M14" s="40"/>
    </row>
    <row r="15" spans="1:13" s="1" customFormat="1" ht="31.5" customHeight="1">
      <c r="A15" s="229"/>
      <c r="B15" s="41"/>
      <c r="C15" s="60" t="s">
        <v>31</v>
      </c>
      <c r="D15" s="102" t="s">
        <v>26</v>
      </c>
      <c r="E15" s="103">
        <f>206/100</f>
        <v>2.06</v>
      </c>
      <c r="F15" s="103">
        <f>F14*E15</f>
        <v>865.2</v>
      </c>
      <c r="G15" s="38"/>
      <c r="H15" s="39"/>
      <c r="I15" s="42"/>
      <c r="J15" s="39">
        <f>F15*I15</f>
        <v>0</v>
      </c>
      <c r="K15" s="38"/>
      <c r="L15" s="39"/>
      <c r="M15" s="40">
        <f>H15+J15+L15</f>
        <v>0</v>
      </c>
    </row>
    <row r="16" spans="1:13" s="1" customFormat="1" ht="36.75" customHeight="1">
      <c r="A16" s="199">
        <v>1</v>
      </c>
      <c r="B16" s="100" t="s">
        <v>177</v>
      </c>
      <c r="C16" s="101" t="s">
        <v>139</v>
      </c>
      <c r="D16" s="102" t="s">
        <v>13</v>
      </c>
      <c r="E16" s="102"/>
      <c r="F16" s="103">
        <f>მოცულობები!H32</f>
        <v>150</v>
      </c>
      <c r="G16" s="102"/>
      <c r="H16" s="103"/>
      <c r="I16" s="102"/>
      <c r="J16" s="103"/>
      <c r="K16" s="102"/>
      <c r="L16" s="103"/>
      <c r="M16" s="104"/>
    </row>
    <row r="17" spans="1:13" s="1" customFormat="1" ht="24" customHeight="1">
      <c r="A17" s="199"/>
      <c r="B17" s="322" t="s">
        <v>210</v>
      </c>
      <c r="C17" s="321" t="s">
        <v>209</v>
      </c>
      <c r="D17" s="102" t="s">
        <v>34</v>
      </c>
      <c r="E17" s="105">
        <f>(22.4+9.41*4)/1000</f>
        <v>0.060039999999999996</v>
      </c>
      <c r="F17" s="103">
        <f>F16*E17</f>
        <v>9.006</v>
      </c>
      <c r="G17" s="102"/>
      <c r="H17" s="103"/>
      <c r="I17" s="103"/>
      <c r="J17" s="103">
        <f>F17*I17</f>
        <v>0</v>
      </c>
      <c r="K17" s="103"/>
      <c r="L17" s="103">
        <f>F17*K17</f>
        <v>0</v>
      </c>
      <c r="M17" s="104">
        <f>H17+J17+L17</f>
        <v>0</v>
      </c>
    </row>
    <row r="18" spans="1:13" s="1" customFormat="1" ht="21.75" customHeight="1">
      <c r="A18" s="199"/>
      <c r="B18" s="231" t="s">
        <v>211</v>
      </c>
      <c r="C18" s="117" t="s">
        <v>137</v>
      </c>
      <c r="D18" s="118" t="s">
        <v>13</v>
      </c>
      <c r="E18" s="119">
        <v>1</v>
      </c>
      <c r="F18" s="119">
        <f>F16*E18</f>
        <v>150</v>
      </c>
      <c r="G18" s="233"/>
      <c r="H18" s="233">
        <f>F18*G18</f>
        <v>0</v>
      </c>
      <c r="I18" s="232"/>
      <c r="J18" s="233"/>
      <c r="K18" s="232"/>
      <c r="L18" s="233"/>
      <c r="M18" s="234">
        <f>H18+J18+L18</f>
        <v>0</v>
      </c>
    </row>
    <row r="19" spans="1:13" s="1" customFormat="1" ht="21.75" customHeight="1">
      <c r="A19" s="199"/>
      <c r="B19" s="107" t="s">
        <v>164</v>
      </c>
      <c r="C19" s="262" t="s">
        <v>109</v>
      </c>
      <c r="D19" s="102" t="s">
        <v>20</v>
      </c>
      <c r="E19" s="102"/>
      <c r="F19" s="103">
        <f>F18*1.6</f>
        <v>240</v>
      </c>
      <c r="G19" s="102"/>
      <c r="H19" s="233">
        <f>F19*G19</f>
        <v>0</v>
      </c>
      <c r="I19" s="102"/>
      <c r="J19" s="103">
        <f>F19*I19</f>
        <v>0</v>
      </c>
      <c r="K19" s="103"/>
      <c r="L19" s="114">
        <f>F19*K19</f>
        <v>0</v>
      </c>
      <c r="M19" s="104">
        <f>H19+J19+L19</f>
        <v>0</v>
      </c>
    </row>
    <row r="20" spans="1:13" s="1" customFormat="1" ht="35.25" customHeight="1">
      <c r="A20" s="199">
        <v>2</v>
      </c>
      <c r="B20" s="100" t="s">
        <v>177</v>
      </c>
      <c r="C20" s="317" t="s">
        <v>176</v>
      </c>
      <c r="D20" s="318" t="s">
        <v>13</v>
      </c>
      <c r="E20" s="318"/>
      <c r="F20" s="319">
        <f>მოცულობები!H31</f>
        <v>4200</v>
      </c>
      <c r="G20" s="318"/>
      <c r="H20" s="319"/>
      <c r="I20" s="318"/>
      <c r="J20" s="319"/>
      <c r="K20" s="318"/>
      <c r="L20" s="319"/>
      <c r="M20" s="320"/>
    </row>
    <row r="21" spans="1:13" s="1" customFormat="1" ht="24.75" customHeight="1">
      <c r="A21" s="199"/>
      <c r="B21" s="322" t="s">
        <v>210</v>
      </c>
      <c r="C21" s="321" t="s">
        <v>209</v>
      </c>
      <c r="D21" s="102" t="s">
        <v>34</v>
      </c>
      <c r="E21" s="105">
        <f>(22.4+9.41*4)/1000</f>
        <v>0.060039999999999996</v>
      </c>
      <c r="F21" s="103">
        <f>F20*E21</f>
        <v>252.16799999999998</v>
      </c>
      <c r="G21" s="102"/>
      <c r="H21" s="103"/>
      <c r="I21" s="103"/>
      <c r="J21" s="103">
        <f>F21*I21</f>
        <v>0</v>
      </c>
      <c r="K21" s="103"/>
      <c r="L21" s="103">
        <f>F21*K21</f>
        <v>0</v>
      </c>
      <c r="M21" s="104">
        <f>H21+J21+L21</f>
        <v>0</v>
      </c>
    </row>
    <row r="22" spans="1:16" s="1" customFormat="1" ht="21.75" customHeight="1" thickBot="1">
      <c r="A22" s="199"/>
      <c r="B22" s="200"/>
      <c r="C22" s="112"/>
      <c r="D22" s="113"/>
      <c r="E22" s="114"/>
      <c r="F22" s="114"/>
      <c r="G22" s="114"/>
      <c r="H22" s="114"/>
      <c r="I22" s="113"/>
      <c r="J22" s="114"/>
      <c r="K22" s="113"/>
      <c r="L22" s="114"/>
      <c r="M22" s="131"/>
      <c r="O22" s="198"/>
      <c r="P22" s="198"/>
    </row>
    <row r="23" spans="1:16" s="1" customFormat="1" ht="27" customHeight="1" thickBot="1">
      <c r="A23" s="4"/>
      <c r="B23" s="201"/>
      <c r="C23" s="290" t="s">
        <v>36</v>
      </c>
      <c r="D23" s="18"/>
      <c r="E23" s="116"/>
      <c r="F23" s="116"/>
      <c r="G23" s="202"/>
      <c r="H23" s="203">
        <f>SUM(H13:H22)</f>
        <v>0</v>
      </c>
      <c r="I23" s="204"/>
      <c r="J23" s="203">
        <f>SUM(J13:J22)</f>
        <v>0</v>
      </c>
      <c r="K23" s="204"/>
      <c r="L23" s="203">
        <f>SUM(L13:L22)</f>
        <v>0</v>
      </c>
      <c r="M23" s="203">
        <f>SUM(M13:M22)</f>
        <v>0</v>
      </c>
      <c r="O23" s="198"/>
      <c r="P23" s="198"/>
    </row>
    <row r="24" spans="1:13" s="1" customFormat="1" ht="24" customHeight="1" thickBot="1">
      <c r="A24" s="132"/>
      <c r="B24" s="133"/>
      <c r="C24" s="134" t="s">
        <v>96</v>
      </c>
      <c r="D24" s="135"/>
      <c r="E24" s="135"/>
      <c r="F24" s="136"/>
      <c r="G24" s="135"/>
      <c r="H24" s="136">
        <f>H23</f>
        <v>0</v>
      </c>
      <c r="I24" s="136"/>
      <c r="J24" s="136">
        <f>J23</f>
        <v>0</v>
      </c>
      <c r="K24" s="136"/>
      <c r="L24" s="136">
        <f>L23</f>
        <v>0</v>
      </c>
      <c r="M24" s="136">
        <f>M23</f>
        <v>0</v>
      </c>
    </row>
    <row r="25" spans="1:13" s="1" customFormat="1" ht="36.75" thickBot="1">
      <c r="A25" s="5"/>
      <c r="B25" s="6"/>
      <c r="C25" s="161" t="s">
        <v>83</v>
      </c>
      <c r="D25" s="172"/>
      <c r="E25" s="173"/>
      <c r="F25" s="174">
        <v>0.1</v>
      </c>
      <c r="G25" s="173"/>
      <c r="H25" s="175"/>
      <c r="I25" s="173"/>
      <c r="J25" s="176"/>
      <c r="K25" s="173"/>
      <c r="L25" s="177"/>
      <c r="M25" s="178">
        <f>M24*F25</f>
        <v>0</v>
      </c>
    </row>
    <row r="26" spans="1:13" s="1" customFormat="1" ht="18.75" thickBot="1">
      <c r="A26" s="63"/>
      <c r="B26" s="64"/>
      <c r="C26" s="169" t="s">
        <v>81</v>
      </c>
      <c r="D26" s="132"/>
      <c r="E26" s="135"/>
      <c r="F26" s="170"/>
      <c r="G26" s="135"/>
      <c r="H26" s="137"/>
      <c r="I26" s="135"/>
      <c r="J26" s="171"/>
      <c r="K26" s="135"/>
      <c r="L26" s="136"/>
      <c r="M26" s="138">
        <f>SUM(M24:M25)</f>
        <v>0</v>
      </c>
    </row>
    <row r="27" spans="1:13" s="1" customFormat="1" ht="18">
      <c r="A27" s="5"/>
      <c r="B27" s="6"/>
      <c r="C27" s="179" t="s">
        <v>8</v>
      </c>
      <c r="D27" s="180"/>
      <c r="E27" s="181"/>
      <c r="F27" s="182">
        <v>0.08</v>
      </c>
      <c r="G27" s="181"/>
      <c r="H27" s="183"/>
      <c r="I27" s="181"/>
      <c r="J27" s="184"/>
      <c r="K27" s="181"/>
      <c r="L27" s="185"/>
      <c r="M27" s="186">
        <f>M26*F27</f>
        <v>0</v>
      </c>
    </row>
    <row r="28" spans="1:13" s="1" customFormat="1" ht="18.75" thickBot="1">
      <c r="A28" s="8"/>
      <c r="B28" s="9"/>
      <c r="C28" s="187" t="s">
        <v>12</v>
      </c>
      <c r="D28" s="188"/>
      <c r="E28" s="189"/>
      <c r="F28" s="190"/>
      <c r="G28" s="189"/>
      <c r="H28" s="191"/>
      <c r="I28" s="189"/>
      <c r="J28" s="192"/>
      <c r="K28" s="189"/>
      <c r="L28" s="190"/>
      <c r="M28" s="193">
        <f>SUM(M26:M27)</f>
        <v>0</v>
      </c>
    </row>
    <row r="29" spans="1:13" s="1" customFormat="1" ht="18.75" thickBot="1">
      <c r="A29" s="63"/>
      <c r="B29" s="64"/>
      <c r="C29" s="280" t="s">
        <v>138</v>
      </c>
      <c r="D29" s="132"/>
      <c r="E29" s="135"/>
      <c r="F29" s="170"/>
      <c r="G29" s="135"/>
      <c r="H29" s="137"/>
      <c r="I29" s="135"/>
      <c r="J29" s="171"/>
      <c r="K29" s="135"/>
      <c r="L29" s="136"/>
      <c r="M29" s="138">
        <f>J24*F29</f>
        <v>0</v>
      </c>
    </row>
    <row r="30" spans="1:13" s="1" customFormat="1" ht="18.75" thickBot="1">
      <c r="A30" s="281"/>
      <c r="B30" s="282"/>
      <c r="C30" s="283" t="s">
        <v>12</v>
      </c>
      <c r="D30" s="284"/>
      <c r="E30" s="285"/>
      <c r="F30" s="286"/>
      <c r="G30" s="285"/>
      <c r="H30" s="287"/>
      <c r="I30" s="285"/>
      <c r="J30" s="288"/>
      <c r="K30" s="285"/>
      <c r="L30" s="286"/>
      <c r="M30" s="138">
        <f>SUM(M28:M29)</f>
        <v>0</v>
      </c>
    </row>
    <row r="31" spans="1:13" s="1" customFormat="1" ht="18">
      <c r="A31" s="98"/>
      <c r="B31" s="139"/>
      <c r="C31" s="140"/>
      <c r="D31" s="98"/>
      <c r="E31" s="98"/>
      <c r="F31" s="141"/>
      <c r="G31" s="98"/>
      <c r="H31" s="142"/>
      <c r="I31" s="98"/>
      <c r="J31" s="143"/>
      <c r="K31" s="98"/>
      <c r="L31" s="141"/>
      <c r="M31" s="141"/>
    </row>
    <row r="32" spans="1:13" s="1" customFormat="1" ht="18">
      <c r="A32" s="98"/>
      <c r="B32" s="139"/>
      <c r="C32" s="140"/>
      <c r="D32" s="98"/>
      <c r="E32" s="98"/>
      <c r="F32" s="141"/>
      <c r="G32" s="98"/>
      <c r="H32" s="142"/>
      <c r="I32" s="98"/>
      <c r="J32" s="143"/>
      <c r="K32" s="98"/>
      <c r="L32" s="141"/>
      <c r="M32" s="141"/>
    </row>
    <row r="33" spans="1:13" s="1" customFormat="1" ht="18">
      <c r="A33" s="98"/>
      <c r="B33" s="139"/>
      <c r="C33" s="140"/>
      <c r="D33" s="98"/>
      <c r="E33" s="98"/>
      <c r="F33" s="141"/>
      <c r="G33" s="98"/>
      <c r="H33" s="142"/>
      <c r="I33" s="98"/>
      <c r="J33" s="143"/>
      <c r="K33" s="98"/>
      <c r="L33" s="141"/>
      <c r="M33" s="141"/>
    </row>
    <row r="34" spans="1:13" s="1" customFormat="1" ht="18">
      <c r="A34" s="98"/>
      <c r="B34" s="139"/>
      <c r="C34" s="140"/>
      <c r="D34" s="98"/>
      <c r="E34" s="98"/>
      <c r="F34" s="141"/>
      <c r="G34" s="98"/>
      <c r="H34" s="142"/>
      <c r="I34" s="98"/>
      <c r="J34" s="143"/>
      <c r="K34" s="98"/>
      <c r="L34" s="141"/>
      <c r="M34" s="141"/>
    </row>
    <row r="35" spans="1:13" s="10" customFormat="1" ht="18">
      <c r="A35" s="21"/>
      <c r="B35" s="144"/>
      <c r="C35" s="11" t="s">
        <v>25</v>
      </c>
      <c r="D35" s="145"/>
      <c r="E35" s="145"/>
      <c r="F35" s="146"/>
      <c r="G35" s="145"/>
      <c r="H35" s="411"/>
      <c r="I35" s="411"/>
      <c r="J35" s="411"/>
      <c r="K35" s="145"/>
      <c r="L35" s="147"/>
      <c r="M35" s="147"/>
    </row>
    <row r="36" s="1" customFormat="1" ht="18">
      <c r="B36" s="148"/>
    </row>
    <row r="37" s="1" customFormat="1" ht="18">
      <c r="B37" s="148"/>
    </row>
    <row r="38" s="1" customFormat="1" ht="18">
      <c r="B38" s="148"/>
    </row>
    <row r="39" s="1" customFormat="1" ht="18">
      <c r="B39" s="148"/>
    </row>
    <row r="40" s="1" customFormat="1" ht="18">
      <c r="B40" s="148"/>
    </row>
    <row r="41" s="1" customFormat="1" ht="18">
      <c r="B41" s="148"/>
    </row>
    <row r="42" s="1" customFormat="1" ht="18">
      <c r="B42" s="148"/>
    </row>
    <row r="43" s="1" customFormat="1" ht="18">
      <c r="B43" s="148"/>
    </row>
    <row r="44" s="1" customFormat="1" ht="18">
      <c r="B44" s="148"/>
    </row>
    <row r="45" s="1" customFormat="1" ht="18">
      <c r="B45" s="148"/>
    </row>
    <row r="46" s="1" customFormat="1" ht="18">
      <c r="B46" s="148"/>
    </row>
    <row r="47" s="1" customFormat="1" ht="18">
      <c r="B47" s="148"/>
    </row>
    <row r="48" s="1" customFormat="1" ht="18">
      <c r="B48" s="148"/>
    </row>
    <row r="49" s="1" customFormat="1" ht="18">
      <c r="B49" s="148"/>
    </row>
    <row r="50" s="1" customFormat="1" ht="18">
      <c r="B50" s="148"/>
    </row>
    <row r="51" s="1" customFormat="1" ht="18">
      <c r="B51" s="148"/>
    </row>
    <row r="52" s="1" customFormat="1" ht="18">
      <c r="B52" s="148"/>
    </row>
    <row r="53" s="1" customFormat="1" ht="18">
      <c r="B53" s="148"/>
    </row>
    <row r="54" s="1" customFormat="1" ht="18">
      <c r="B54" s="148"/>
    </row>
    <row r="55" s="1" customFormat="1" ht="18">
      <c r="B55" s="148"/>
    </row>
    <row r="56" s="1" customFormat="1" ht="18">
      <c r="B56" s="148"/>
    </row>
    <row r="57" s="1" customFormat="1" ht="18">
      <c r="B57" s="148"/>
    </row>
    <row r="58" s="1" customFormat="1" ht="18">
      <c r="B58" s="148"/>
    </row>
    <row r="59" s="1" customFormat="1" ht="18">
      <c r="B59" s="148"/>
    </row>
    <row r="60" s="1" customFormat="1" ht="18">
      <c r="B60" s="148"/>
    </row>
    <row r="61" s="1" customFormat="1" ht="18">
      <c r="B61" s="148"/>
    </row>
    <row r="62" s="1" customFormat="1" ht="18">
      <c r="B62" s="148"/>
    </row>
    <row r="63" s="1" customFormat="1" ht="18">
      <c r="B63" s="148"/>
    </row>
    <row r="64" s="1" customFormat="1" ht="18">
      <c r="B64" s="148"/>
    </row>
    <row r="65" s="1" customFormat="1" ht="18">
      <c r="B65" s="148"/>
    </row>
    <row r="66" s="1" customFormat="1" ht="18">
      <c r="B66" s="148"/>
    </row>
    <row r="67" s="1" customFormat="1" ht="18">
      <c r="B67" s="148"/>
    </row>
    <row r="68" s="1" customFormat="1" ht="18">
      <c r="B68" s="148"/>
    </row>
    <row r="69" s="1" customFormat="1" ht="18">
      <c r="B69" s="148"/>
    </row>
    <row r="70" s="1" customFormat="1" ht="18">
      <c r="B70" s="148"/>
    </row>
    <row r="71" s="1" customFormat="1" ht="18">
      <c r="B71" s="148"/>
    </row>
    <row r="72" s="1" customFormat="1" ht="18">
      <c r="B72" s="148"/>
    </row>
    <row r="73" s="1" customFormat="1" ht="18">
      <c r="B73" s="148"/>
    </row>
    <row r="74" s="1" customFormat="1" ht="18">
      <c r="B74" s="148"/>
    </row>
    <row r="75" s="1" customFormat="1" ht="18">
      <c r="B75" s="148"/>
    </row>
    <row r="76" s="1" customFormat="1" ht="18">
      <c r="B76" s="148"/>
    </row>
    <row r="77" s="1" customFormat="1" ht="18">
      <c r="B77" s="148"/>
    </row>
    <row r="78" s="1" customFormat="1" ht="18">
      <c r="B78" s="148"/>
    </row>
    <row r="79" s="1" customFormat="1" ht="18">
      <c r="B79" s="148"/>
    </row>
    <row r="80" s="1" customFormat="1" ht="18">
      <c r="B80" s="148"/>
    </row>
    <row r="81" s="1" customFormat="1" ht="18">
      <c r="B81" s="148"/>
    </row>
    <row r="82" s="1" customFormat="1" ht="18">
      <c r="B82" s="148"/>
    </row>
    <row r="83" s="1" customFormat="1" ht="18">
      <c r="B83" s="148"/>
    </row>
    <row r="84" s="1" customFormat="1" ht="18">
      <c r="B84" s="148"/>
    </row>
    <row r="85" s="1" customFormat="1" ht="18">
      <c r="B85" s="148"/>
    </row>
    <row r="86" s="1" customFormat="1" ht="18">
      <c r="B86" s="148"/>
    </row>
    <row r="87" s="1" customFormat="1" ht="18">
      <c r="B87" s="148"/>
    </row>
    <row r="88" s="1" customFormat="1" ht="18">
      <c r="B88" s="148"/>
    </row>
    <row r="89" s="1" customFormat="1" ht="18">
      <c r="B89" s="148"/>
    </row>
    <row r="90" s="1" customFormat="1" ht="18">
      <c r="B90" s="148"/>
    </row>
    <row r="91" s="1" customFormat="1" ht="18">
      <c r="B91" s="148"/>
    </row>
    <row r="92" s="1" customFormat="1" ht="18">
      <c r="B92" s="148"/>
    </row>
    <row r="93" s="1" customFormat="1" ht="18">
      <c r="B93" s="148"/>
    </row>
    <row r="94" s="1" customFormat="1" ht="18">
      <c r="B94" s="148"/>
    </row>
    <row r="95" s="1" customFormat="1" ht="18">
      <c r="B95" s="148"/>
    </row>
    <row r="96" s="1" customFormat="1" ht="18">
      <c r="B96" s="148"/>
    </row>
    <row r="97" s="1" customFormat="1" ht="18">
      <c r="B97" s="148"/>
    </row>
    <row r="98" s="1" customFormat="1" ht="18">
      <c r="B98" s="148"/>
    </row>
    <row r="99" s="1" customFormat="1" ht="18">
      <c r="B99" s="148"/>
    </row>
    <row r="100" s="1" customFormat="1" ht="18">
      <c r="B100" s="148"/>
    </row>
    <row r="101" s="1" customFormat="1" ht="18">
      <c r="B101" s="148"/>
    </row>
    <row r="102" s="1" customFormat="1" ht="18">
      <c r="B102" s="148"/>
    </row>
    <row r="103" s="1" customFormat="1" ht="18">
      <c r="B103" s="148"/>
    </row>
    <row r="104" s="1" customFormat="1" ht="18">
      <c r="B104" s="148"/>
    </row>
    <row r="105" s="1" customFormat="1" ht="18">
      <c r="B105" s="148"/>
    </row>
    <row r="106" s="1" customFormat="1" ht="18">
      <c r="B106" s="148"/>
    </row>
    <row r="107" s="1" customFormat="1" ht="18">
      <c r="B107" s="148"/>
    </row>
    <row r="108" s="1" customFormat="1" ht="18">
      <c r="B108" s="148"/>
    </row>
    <row r="109" s="1" customFormat="1" ht="18">
      <c r="B109" s="148"/>
    </row>
    <row r="110" s="1" customFormat="1" ht="18">
      <c r="B110" s="148"/>
    </row>
    <row r="111" s="1" customFormat="1" ht="18">
      <c r="B111" s="148"/>
    </row>
    <row r="112" s="1" customFormat="1" ht="18">
      <c r="B112" s="148"/>
    </row>
    <row r="113" s="1" customFormat="1" ht="18">
      <c r="B113" s="148"/>
    </row>
    <row r="114" s="1" customFormat="1" ht="18">
      <c r="B114" s="148"/>
    </row>
    <row r="115" s="1" customFormat="1" ht="18">
      <c r="B115" s="148"/>
    </row>
    <row r="116" s="1" customFormat="1" ht="18">
      <c r="B116" s="148"/>
    </row>
    <row r="117" s="1" customFormat="1" ht="18">
      <c r="B117" s="148"/>
    </row>
    <row r="118" s="1" customFormat="1" ht="18">
      <c r="B118" s="148"/>
    </row>
    <row r="119" s="1" customFormat="1" ht="18">
      <c r="B119" s="148"/>
    </row>
    <row r="120" s="1" customFormat="1" ht="18">
      <c r="B120" s="148"/>
    </row>
    <row r="121" s="1" customFormat="1" ht="18">
      <c r="B121" s="148"/>
    </row>
    <row r="122" s="1" customFormat="1" ht="18">
      <c r="B122" s="148"/>
    </row>
    <row r="123" s="1" customFormat="1" ht="18">
      <c r="B123" s="148"/>
    </row>
    <row r="124" s="1" customFormat="1" ht="18">
      <c r="B124" s="148"/>
    </row>
    <row r="125" s="1" customFormat="1" ht="18">
      <c r="B125" s="148"/>
    </row>
    <row r="126" s="1" customFormat="1" ht="18">
      <c r="B126" s="148"/>
    </row>
    <row r="127" s="1" customFormat="1" ht="18">
      <c r="B127" s="148"/>
    </row>
    <row r="128" s="1" customFormat="1" ht="18">
      <c r="B128" s="148"/>
    </row>
    <row r="129" s="1" customFormat="1" ht="18">
      <c r="B129" s="148"/>
    </row>
    <row r="130" s="1" customFormat="1" ht="18">
      <c r="B130" s="148"/>
    </row>
    <row r="131" s="1" customFormat="1" ht="18">
      <c r="B131" s="148"/>
    </row>
    <row r="132" s="1" customFormat="1" ht="18">
      <c r="B132" s="148"/>
    </row>
    <row r="133" s="1" customFormat="1" ht="18">
      <c r="B133" s="148"/>
    </row>
    <row r="134" s="1" customFormat="1" ht="18">
      <c r="B134" s="148"/>
    </row>
    <row r="135" s="1" customFormat="1" ht="18">
      <c r="B135" s="148"/>
    </row>
    <row r="136" s="1" customFormat="1" ht="18">
      <c r="B136" s="148"/>
    </row>
    <row r="137" s="1" customFormat="1" ht="18">
      <c r="B137" s="148"/>
    </row>
    <row r="138" s="1" customFormat="1" ht="18">
      <c r="B138" s="148"/>
    </row>
    <row r="139" s="1" customFormat="1" ht="18">
      <c r="B139" s="148"/>
    </row>
    <row r="140" s="1" customFormat="1" ht="18">
      <c r="B140" s="148"/>
    </row>
    <row r="141" s="1" customFormat="1" ht="18">
      <c r="B141" s="148"/>
    </row>
    <row r="142" s="1" customFormat="1" ht="18">
      <c r="B142" s="148"/>
    </row>
    <row r="143" s="1" customFormat="1" ht="18">
      <c r="B143" s="148"/>
    </row>
    <row r="144" s="1" customFormat="1" ht="18">
      <c r="B144" s="148"/>
    </row>
    <row r="145" s="1" customFormat="1" ht="18">
      <c r="B145" s="148"/>
    </row>
    <row r="146" s="1" customFormat="1" ht="18">
      <c r="B146" s="148"/>
    </row>
    <row r="147" s="1" customFormat="1" ht="18">
      <c r="B147" s="148"/>
    </row>
    <row r="148" s="1" customFormat="1" ht="18">
      <c r="B148" s="148"/>
    </row>
    <row r="149" s="1" customFormat="1" ht="18">
      <c r="B149" s="148"/>
    </row>
    <row r="150" s="1" customFormat="1" ht="18">
      <c r="B150" s="148"/>
    </row>
    <row r="151" s="1" customFormat="1" ht="18">
      <c r="B151" s="148"/>
    </row>
    <row r="152" s="1" customFormat="1" ht="18">
      <c r="B152" s="148"/>
    </row>
    <row r="153" s="1" customFormat="1" ht="18">
      <c r="B153" s="148"/>
    </row>
    <row r="154" s="1" customFormat="1" ht="18">
      <c r="B154" s="148"/>
    </row>
    <row r="155" s="1" customFormat="1" ht="18">
      <c r="B155" s="148"/>
    </row>
    <row r="156" s="1" customFormat="1" ht="18">
      <c r="B156" s="148"/>
    </row>
    <row r="157" s="1" customFormat="1" ht="18">
      <c r="B157" s="148"/>
    </row>
    <row r="158" s="1" customFormat="1" ht="18">
      <c r="B158" s="148"/>
    </row>
    <row r="159" s="1" customFormat="1" ht="18">
      <c r="B159" s="148"/>
    </row>
    <row r="160" s="1" customFormat="1" ht="18">
      <c r="B160" s="148"/>
    </row>
    <row r="161" s="1" customFormat="1" ht="18">
      <c r="B161" s="148"/>
    </row>
    <row r="162" s="1" customFormat="1" ht="18">
      <c r="B162" s="148"/>
    </row>
    <row r="163" s="1" customFormat="1" ht="18">
      <c r="B163" s="148"/>
    </row>
    <row r="164" s="1" customFormat="1" ht="18">
      <c r="B164" s="148"/>
    </row>
    <row r="165" s="1" customFormat="1" ht="18">
      <c r="B165" s="148"/>
    </row>
    <row r="166" s="1" customFormat="1" ht="18">
      <c r="B166" s="148"/>
    </row>
    <row r="167" s="1" customFormat="1" ht="18">
      <c r="B167" s="148"/>
    </row>
    <row r="168" s="1" customFormat="1" ht="18">
      <c r="B168" s="148"/>
    </row>
    <row r="169" s="1" customFormat="1" ht="18">
      <c r="B169" s="148"/>
    </row>
    <row r="170" s="1" customFormat="1" ht="18">
      <c r="B170" s="148"/>
    </row>
    <row r="171" s="1" customFormat="1" ht="18">
      <c r="B171" s="148"/>
    </row>
    <row r="172" s="1" customFormat="1" ht="18">
      <c r="B172" s="148"/>
    </row>
    <row r="173" s="1" customFormat="1" ht="18">
      <c r="B173" s="148"/>
    </row>
    <row r="174" s="1" customFormat="1" ht="18">
      <c r="B174" s="148"/>
    </row>
    <row r="175" s="1" customFormat="1" ht="18">
      <c r="B175" s="148"/>
    </row>
    <row r="176" s="1" customFormat="1" ht="18">
      <c r="B176" s="148"/>
    </row>
    <row r="177" s="1" customFormat="1" ht="18">
      <c r="B177" s="148"/>
    </row>
    <row r="178" s="1" customFormat="1" ht="18">
      <c r="B178" s="148"/>
    </row>
    <row r="179" s="1" customFormat="1" ht="18">
      <c r="B179" s="148"/>
    </row>
    <row r="180" s="1" customFormat="1" ht="18">
      <c r="B180" s="148"/>
    </row>
    <row r="181" s="1" customFormat="1" ht="18">
      <c r="B181" s="148"/>
    </row>
    <row r="182" s="1" customFormat="1" ht="18">
      <c r="B182" s="148"/>
    </row>
    <row r="183" s="1" customFormat="1" ht="18">
      <c r="B183" s="148"/>
    </row>
    <row r="184" s="1" customFormat="1" ht="18">
      <c r="B184" s="148"/>
    </row>
    <row r="185" s="1" customFormat="1" ht="18">
      <c r="B185" s="148"/>
    </row>
    <row r="186" s="1" customFormat="1" ht="18">
      <c r="B186" s="148"/>
    </row>
    <row r="187" s="1" customFormat="1" ht="18">
      <c r="B187" s="148"/>
    </row>
    <row r="188" s="1" customFormat="1" ht="18">
      <c r="B188" s="148"/>
    </row>
    <row r="189" s="1" customFormat="1" ht="18">
      <c r="B189" s="148"/>
    </row>
    <row r="190" s="1" customFormat="1" ht="18">
      <c r="B190" s="148"/>
    </row>
    <row r="191" s="1" customFormat="1" ht="18">
      <c r="B191" s="148"/>
    </row>
    <row r="192" s="1" customFormat="1" ht="18">
      <c r="B192" s="148"/>
    </row>
    <row r="193" s="1" customFormat="1" ht="18">
      <c r="B193" s="148"/>
    </row>
    <row r="194" s="1" customFormat="1" ht="18">
      <c r="B194" s="148"/>
    </row>
    <row r="195" s="1" customFormat="1" ht="18">
      <c r="B195" s="148"/>
    </row>
    <row r="196" s="1" customFormat="1" ht="18">
      <c r="B196" s="148"/>
    </row>
    <row r="197" s="1" customFormat="1" ht="18">
      <c r="B197" s="148"/>
    </row>
    <row r="198" s="1" customFormat="1" ht="18">
      <c r="B198" s="148"/>
    </row>
    <row r="199" s="1" customFormat="1" ht="18">
      <c r="B199" s="148"/>
    </row>
    <row r="200" s="1" customFormat="1" ht="18">
      <c r="B200" s="148"/>
    </row>
    <row r="201" s="1" customFormat="1" ht="18">
      <c r="B201" s="148"/>
    </row>
    <row r="202" s="1" customFormat="1" ht="18">
      <c r="B202" s="148"/>
    </row>
    <row r="203" s="1" customFormat="1" ht="18">
      <c r="B203" s="148"/>
    </row>
    <row r="204" s="1" customFormat="1" ht="18">
      <c r="B204" s="148"/>
    </row>
    <row r="205" s="1" customFormat="1" ht="18">
      <c r="B205" s="148"/>
    </row>
    <row r="206" s="1" customFormat="1" ht="18">
      <c r="B206" s="148"/>
    </row>
    <row r="207" s="1" customFormat="1" ht="18">
      <c r="B207" s="148"/>
    </row>
    <row r="208" s="1" customFormat="1" ht="18">
      <c r="B208" s="148"/>
    </row>
    <row r="209" s="1" customFormat="1" ht="18">
      <c r="B209" s="148"/>
    </row>
    <row r="210" s="1" customFormat="1" ht="18">
      <c r="B210" s="148"/>
    </row>
    <row r="211" s="1" customFormat="1" ht="18">
      <c r="B211" s="148"/>
    </row>
    <row r="212" s="1" customFormat="1" ht="18">
      <c r="B212" s="148"/>
    </row>
    <row r="213" s="1" customFormat="1" ht="18">
      <c r="B213" s="148"/>
    </row>
    <row r="214" s="1" customFormat="1" ht="18">
      <c r="B214" s="148"/>
    </row>
    <row r="215" s="1" customFormat="1" ht="18">
      <c r="B215" s="148"/>
    </row>
    <row r="216" s="1" customFormat="1" ht="18">
      <c r="B216" s="148"/>
    </row>
    <row r="217" s="1" customFormat="1" ht="18">
      <c r="B217" s="148"/>
    </row>
    <row r="218" s="1" customFormat="1" ht="18">
      <c r="B218" s="148"/>
    </row>
    <row r="219" s="1" customFormat="1" ht="18">
      <c r="B219" s="148"/>
    </row>
    <row r="220" s="1" customFormat="1" ht="18">
      <c r="B220" s="148"/>
    </row>
    <row r="221" s="1" customFormat="1" ht="18">
      <c r="B221" s="148"/>
    </row>
    <row r="222" s="1" customFormat="1" ht="18">
      <c r="B222" s="148"/>
    </row>
    <row r="223" s="1" customFormat="1" ht="18">
      <c r="B223" s="148"/>
    </row>
    <row r="224" s="1" customFormat="1" ht="18">
      <c r="B224" s="148"/>
    </row>
    <row r="225" s="1" customFormat="1" ht="18">
      <c r="B225" s="148"/>
    </row>
    <row r="226" s="1" customFormat="1" ht="18">
      <c r="B226" s="148"/>
    </row>
    <row r="227" s="1" customFormat="1" ht="18">
      <c r="B227" s="148"/>
    </row>
    <row r="228" s="1" customFormat="1" ht="18">
      <c r="B228" s="148"/>
    </row>
    <row r="229" s="1" customFormat="1" ht="18">
      <c r="B229" s="148"/>
    </row>
    <row r="230" s="1" customFormat="1" ht="18">
      <c r="B230" s="148"/>
    </row>
    <row r="231" s="1" customFormat="1" ht="18">
      <c r="B231" s="148"/>
    </row>
    <row r="232" s="1" customFormat="1" ht="18">
      <c r="B232" s="148"/>
    </row>
    <row r="233" s="1" customFormat="1" ht="18">
      <c r="B233" s="148"/>
    </row>
    <row r="234" s="1" customFormat="1" ht="18">
      <c r="B234" s="148"/>
    </row>
    <row r="235" s="1" customFormat="1" ht="18">
      <c r="B235" s="148"/>
    </row>
    <row r="236" s="1" customFormat="1" ht="18">
      <c r="B236" s="148"/>
    </row>
    <row r="237" s="1" customFormat="1" ht="18">
      <c r="B237" s="148"/>
    </row>
    <row r="238" s="1" customFormat="1" ht="18">
      <c r="B238" s="148"/>
    </row>
    <row r="239" s="1" customFormat="1" ht="18">
      <c r="B239" s="148"/>
    </row>
    <row r="240" s="1" customFormat="1" ht="18">
      <c r="B240" s="148"/>
    </row>
    <row r="241" s="1" customFormat="1" ht="18">
      <c r="B241" s="148"/>
    </row>
    <row r="242" s="1" customFormat="1" ht="18">
      <c r="B242" s="148"/>
    </row>
    <row r="243" s="1" customFormat="1" ht="18">
      <c r="B243" s="148"/>
    </row>
    <row r="244" s="1" customFormat="1" ht="18">
      <c r="B244" s="148"/>
    </row>
    <row r="245" s="1" customFormat="1" ht="18">
      <c r="B245" s="148"/>
    </row>
    <row r="246" s="1" customFormat="1" ht="18">
      <c r="B246" s="148"/>
    </row>
    <row r="247" s="1" customFormat="1" ht="18">
      <c r="B247" s="148"/>
    </row>
    <row r="248" s="1" customFormat="1" ht="18">
      <c r="B248" s="148"/>
    </row>
    <row r="249" s="1" customFormat="1" ht="18">
      <c r="B249" s="148"/>
    </row>
    <row r="250" s="1" customFormat="1" ht="18">
      <c r="B250" s="148"/>
    </row>
    <row r="251" s="1" customFormat="1" ht="18">
      <c r="B251" s="148"/>
    </row>
    <row r="252" s="1" customFormat="1" ht="18">
      <c r="B252" s="148"/>
    </row>
    <row r="253" s="1" customFormat="1" ht="18">
      <c r="B253" s="148"/>
    </row>
    <row r="254" s="1" customFormat="1" ht="18">
      <c r="B254" s="148"/>
    </row>
    <row r="255" s="1" customFormat="1" ht="18">
      <c r="B255" s="148"/>
    </row>
    <row r="256" s="1" customFormat="1" ht="18">
      <c r="B256" s="148"/>
    </row>
    <row r="257" s="1" customFormat="1" ht="18">
      <c r="B257" s="148"/>
    </row>
    <row r="258" s="1" customFormat="1" ht="18">
      <c r="B258" s="148"/>
    </row>
    <row r="259" s="1" customFormat="1" ht="18">
      <c r="B259" s="148"/>
    </row>
    <row r="260" s="1" customFormat="1" ht="18">
      <c r="B260" s="148"/>
    </row>
    <row r="261" s="1" customFormat="1" ht="18">
      <c r="B261" s="148"/>
    </row>
    <row r="262" s="1" customFormat="1" ht="18">
      <c r="B262" s="148"/>
    </row>
    <row r="263" s="1" customFormat="1" ht="18">
      <c r="B263" s="148"/>
    </row>
    <row r="264" s="1" customFormat="1" ht="18">
      <c r="B264" s="148"/>
    </row>
    <row r="265" s="1" customFormat="1" ht="18">
      <c r="B265" s="148"/>
    </row>
    <row r="266" s="1" customFormat="1" ht="18">
      <c r="B266" s="148"/>
    </row>
    <row r="267" s="1" customFormat="1" ht="18">
      <c r="B267" s="148"/>
    </row>
    <row r="268" s="1" customFormat="1" ht="18">
      <c r="B268" s="148"/>
    </row>
    <row r="269" s="1" customFormat="1" ht="18">
      <c r="B269" s="148"/>
    </row>
    <row r="270" s="1" customFormat="1" ht="18">
      <c r="B270" s="148"/>
    </row>
    <row r="271" s="1" customFormat="1" ht="18">
      <c r="B271" s="148"/>
    </row>
    <row r="272" s="1" customFormat="1" ht="18">
      <c r="B272" s="148"/>
    </row>
    <row r="273" s="1" customFormat="1" ht="18">
      <c r="B273" s="148"/>
    </row>
    <row r="274" s="1" customFormat="1" ht="18">
      <c r="B274" s="148"/>
    </row>
    <row r="275" s="1" customFormat="1" ht="18">
      <c r="B275" s="148"/>
    </row>
    <row r="276" s="1" customFormat="1" ht="18">
      <c r="B276" s="148"/>
    </row>
    <row r="277" s="1" customFormat="1" ht="18">
      <c r="B277" s="148"/>
    </row>
    <row r="278" s="1" customFormat="1" ht="18">
      <c r="B278" s="148"/>
    </row>
    <row r="279" s="1" customFormat="1" ht="18">
      <c r="B279" s="148"/>
    </row>
    <row r="280" s="1" customFormat="1" ht="18">
      <c r="B280" s="148"/>
    </row>
    <row r="281" s="1" customFormat="1" ht="18">
      <c r="B281" s="148"/>
    </row>
    <row r="282" s="1" customFormat="1" ht="18">
      <c r="B282" s="148"/>
    </row>
    <row r="283" s="1" customFormat="1" ht="18">
      <c r="B283" s="148"/>
    </row>
    <row r="284" s="1" customFormat="1" ht="18">
      <c r="B284" s="148"/>
    </row>
    <row r="285" s="1" customFormat="1" ht="18">
      <c r="B285" s="148"/>
    </row>
    <row r="286" s="1" customFormat="1" ht="18">
      <c r="B286" s="148"/>
    </row>
    <row r="287" s="1" customFormat="1" ht="18">
      <c r="B287" s="148"/>
    </row>
    <row r="288" s="1" customFormat="1" ht="18">
      <c r="B288" s="148"/>
    </row>
    <row r="289" s="1" customFormat="1" ht="18">
      <c r="B289" s="148"/>
    </row>
    <row r="290" s="1" customFormat="1" ht="18">
      <c r="B290" s="148"/>
    </row>
    <row r="291" s="1" customFormat="1" ht="18">
      <c r="B291" s="148"/>
    </row>
    <row r="292" s="1" customFormat="1" ht="18">
      <c r="B292" s="148"/>
    </row>
    <row r="293" s="1" customFormat="1" ht="18">
      <c r="B293" s="148"/>
    </row>
    <row r="294" s="1" customFormat="1" ht="18">
      <c r="B294" s="148"/>
    </row>
    <row r="295" s="1" customFormat="1" ht="18">
      <c r="B295" s="148"/>
    </row>
    <row r="296" s="1" customFormat="1" ht="18">
      <c r="B296" s="148"/>
    </row>
    <row r="297" s="1" customFormat="1" ht="18">
      <c r="B297" s="148"/>
    </row>
    <row r="298" s="1" customFormat="1" ht="18">
      <c r="B298" s="148"/>
    </row>
    <row r="299" s="1" customFormat="1" ht="18">
      <c r="B299" s="148"/>
    </row>
    <row r="300" s="1" customFormat="1" ht="18">
      <c r="B300" s="148"/>
    </row>
    <row r="301" s="1" customFormat="1" ht="18">
      <c r="B301" s="148"/>
    </row>
    <row r="302" s="1" customFormat="1" ht="18">
      <c r="B302" s="148"/>
    </row>
    <row r="303" s="1" customFormat="1" ht="18">
      <c r="B303" s="148"/>
    </row>
    <row r="304" s="1" customFormat="1" ht="18">
      <c r="B304" s="148"/>
    </row>
    <row r="305" s="1" customFormat="1" ht="18">
      <c r="B305" s="148"/>
    </row>
    <row r="306" s="1" customFormat="1" ht="18">
      <c r="B306" s="148"/>
    </row>
    <row r="307" s="1" customFormat="1" ht="18">
      <c r="B307" s="148"/>
    </row>
    <row r="308" s="1" customFormat="1" ht="18">
      <c r="B308" s="148"/>
    </row>
    <row r="309" s="1" customFormat="1" ht="18">
      <c r="B309" s="148"/>
    </row>
    <row r="310" s="1" customFormat="1" ht="18">
      <c r="B310" s="148"/>
    </row>
    <row r="311" s="1" customFormat="1" ht="18">
      <c r="B311" s="148"/>
    </row>
    <row r="312" s="1" customFormat="1" ht="18">
      <c r="B312" s="148"/>
    </row>
    <row r="313" s="1" customFormat="1" ht="18">
      <c r="B313" s="148"/>
    </row>
    <row r="314" s="1" customFormat="1" ht="18">
      <c r="B314" s="148"/>
    </row>
    <row r="315" s="1" customFormat="1" ht="18">
      <c r="B315" s="148"/>
    </row>
    <row r="316" s="1" customFormat="1" ht="18">
      <c r="B316" s="148"/>
    </row>
    <row r="317" s="1" customFormat="1" ht="18">
      <c r="B317" s="148"/>
    </row>
    <row r="318" s="1" customFormat="1" ht="18">
      <c r="B318" s="148"/>
    </row>
    <row r="319" s="1" customFormat="1" ht="18">
      <c r="B319" s="148"/>
    </row>
    <row r="320" s="1" customFormat="1" ht="18">
      <c r="B320" s="148"/>
    </row>
    <row r="321" s="1" customFormat="1" ht="18">
      <c r="B321" s="148"/>
    </row>
    <row r="322" s="1" customFormat="1" ht="18">
      <c r="B322" s="148"/>
    </row>
    <row r="323" s="1" customFormat="1" ht="18">
      <c r="B323" s="148"/>
    </row>
    <row r="324" s="1" customFormat="1" ht="18">
      <c r="B324" s="148"/>
    </row>
    <row r="325" s="1" customFormat="1" ht="18">
      <c r="B325" s="148"/>
    </row>
    <row r="326" s="1" customFormat="1" ht="18">
      <c r="B326" s="148"/>
    </row>
    <row r="327" s="1" customFormat="1" ht="18">
      <c r="B327" s="148"/>
    </row>
    <row r="328" s="1" customFormat="1" ht="18">
      <c r="B328" s="148"/>
    </row>
    <row r="329" s="1" customFormat="1" ht="18">
      <c r="B329" s="148"/>
    </row>
    <row r="330" s="1" customFormat="1" ht="18">
      <c r="B330" s="148"/>
    </row>
    <row r="331" s="1" customFormat="1" ht="18">
      <c r="B331" s="148"/>
    </row>
    <row r="332" s="1" customFormat="1" ht="18">
      <c r="B332" s="148"/>
    </row>
    <row r="333" s="1" customFormat="1" ht="18">
      <c r="B333" s="148"/>
    </row>
    <row r="334" s="1" customFormat="1" ht="18">
      <c r="B334" s="148"/>
    </row>
    <row r="335" s="1" customFormat="1" ht="18">
      <c r="B335" s="148"/>
    </row>
    <row r="336" s="1" customFormat="1" ht="18">
      <c r="B336" s="148"/>
    </row>
    <row r="337" s="1" customFormat="1" ht="18">
      <c r="B337" s="148"/>
    </row>
    <row r="338" s="1" customFormat="1" ht="18">
      <c r="B338" s="148"/>
    </row>
    <row r="339" s="1" customFormat="1" ht="18">
      <c r="B339" s="148"/>
    </row>
    <row r="340" s="1" customFormat="1" ht="18">
      <c r="B340" s="148"/>
    </row>
    <row r="341" s="1" customFormat="1" ht="18">
      <c r="B341" s="148"/>
    </row>
    <row r="342" s="1" customFormat="1" ht="18">
      <c r="B342" s="148"/>
    </row>
    <row r="343" s="1" customFormat="1" ht="18">
      <c r="B343" s="148"/>
    </row>
    <row r="344" s="1" customFormat="1" ht="18">
      <c r="B344" s="148"/>
    </row>
    <row r="345" s="1" customFormat="1" ht="18">
      <c r="B345" s="148"/>
    </row>
    <row r="346" s="1" customFormat="1" ht="18">
      <c r="B346" s="148"/>
    </row>
    <row r="347" s="1" customFormat="1" ht="18">
      <c r="B347" s="148"/>
    </row>
    <row r="348" s="1" customFormat="1" ht="18">
      <c r="B348" s="148"/>
    </row>
    <row r="349" s="1" customFormat="1" ht="18">
      <c r="B349" s="148"/>
    </row>
    <row r="350" s="1" customFormat="1" ht="18">
      <c r="B350" s="148"/>
    </row>
    <row r="351" s="1" customFormat="1" ht="18">
      <c r="B351" s="148"/>
    </row>
    <row r="352" s="1" customFormat="1" ht="18">
      <c r="B352" s="148"/>
    </row>
    <row r="353" s="1" customFormat="1" ht="18">
      <c r="B353" s="148"/>
    </row>
    <row r="354" s="1" customFormat="1" ht="18">
      <c r="B354" s="148"/>
    </row>
    <row r="355" s="1" customFormat="1" ht="18">
      <c r="B355" s="148"/>
    </row>
    <row r="356" s="1" customFormat="1" ht="18">
      <c r="B356" s="148"/>
    </row>
    <row r="357" s="1" customFormat="1" ht="18">
      <c r="B357" s="148"/>
    </row>
    <row r="358" s="1" customFormat="1" ht="18">
      <c r="B358" s="148"/>
    </row>
    <row r="359" s="1" customFormat="1" ht="18">
      <c r="B359" s="148"/>
    </row>
    <row r="360" s="1" customFormat="1" ht="18">
      <c r="B360" s="148"/>
    </row>
    <row r="361" s="1" customFormat="1" ht="18">
      <c r="B361" s="148"/>
    </row>
    <row r="362" s="1" customFormat="1" ht="18">
      <c r="B362" s="148"/>
    </row>
    <row r="363" s="1" customFormat="1" ht="18">
      <c r="B363" s="148"/>
    </row>
    <row r="364" s="1" customFormat="1" ht="18">
      <c r="B364" s="148"/>
    </row>
    <row r="365" s="1" customFormat="1" ht="18">
      <c r="B365" s="148"/>
    </row>
    <row r="366" s="1" customFormat="1" ht="18">
      <c r="B366" s="148"/>
    </row>
    <row r="367" s="1" customFormat="1" ht="18">
      <c r="B367" s="148"/>
    </row>
    <row r="368" s="1" customFormat="1" ht="18">
      <c r="B368" s="148"/>
    </row>
    <row r="369" s="1" customFormat="1" ht="18">
      <c r="B369" s="148"/>
    </row>
    <row r="370" s="1" customFormat="1" ht="18">
      <c r="B370" s="148"/>
    </row>
    <row r="371" s="1" customFormat="1" ht="18">
      <c r="B371" s="148"/>
    </row>
    <row r="372" s="1" customFormat="1" ht="18">
      <c r="B372" s="148"/>
    </row>
    <row r="373" s="1" customFormat="1" ht="18">
      <c r="B373" s="148"/>
    </row>
    <row r="374" s="1" customFormat="1" ht="18">
      <c r="B374" s="148"/>
    </row>
    <row r="375" s="1" customFormat="1" ht="18">
      <c r="B375" s="148"/>
    </row>
    <row r="376" s="1" customFormat="1" ht="18">
      <c r="B376" s="148"/>
    </row>
    <row r="377" s="1" customFormat="1" ht="18">
      <c r="B377" s="148"/>
    </row>
    <row r="378" s="1" customFormat="1" ht="18">
      <c r="B378" s="148"/>
    </row>
    <row r="379" s="1" customFormat="1" ht="18">
      <c r="B379" s="148"/>
    </row>
    <row r="380" s="1" customFormat="1" ht="18">
      <c r="B380" s="148"/>
    </row>
    <row r="381" s="1" customFormat="1" ht="18">
      <c r="B381" s="148"/>
    </row>
    <row r="382" s="1" customFormat="1" ht="18">
      <c r="B382" s="148"/>
    </row>
    <row r="383" s="1" customFormat="1" ht="18">
      <c r="B383" s="148"/>
    </row>
    <row r="384" s="1" customFormat="1" ht="18">
      <c r="B384" s="148"/>
    </row>
    <row r="385" s="1" customFormat="1" ht="18">
      <c r="B385" s="148"/>
    </row>
    <row r="386" s="1" customFormat="1" ht="18">
      <c r="B386" s="148"/>
    </row>
    <row r="387" s="1" customFormat="1" ht="18">
      <c r="B387" s="148"/>
    </row>
    <row r="388" s="1" customFormat="1" ht="18">
      <c r="B388" s="148"/>
    </row>
    <row r="389" s="1" customFormat="1" ht="18">
      <c r="B389" s="148"/>
    </row>
    <row r="390" s="1" customFormat="1" ht="18">
      <c r="B390" s="148"/>
    </row>
    <row r="391" s="1" customFormat="1" ht="18">
      <c r="B391" s="148"/>
    </row>
    <row r="392" s="1" customFormat="1" ht="18">
      <c r="B392" s="148"/>
    </row>
    <row r="393" s="1" customFormat="1" ht="18">
      <c r="B393" s="148"/>
    </row>
    <row r="394" s="1" customFormat="1" ht="18">
      <c r="B394" s="148"/>
    </row>
    <row r="395" s="1" customFormat="1" ht="18">
      <c r="B395" s="148"/>
    </row>
    <row r="396" s="1" customFormat="1" ht="18">
      <c r="B396" s="148"/>
    </row>
    <row r="397" s="1" customFormat="1" ht="18">
      <c r="B397" s="148"/>
    </row>
    <row r="398" s="1" customFormat="1" ht="18">
      <c r="B398" s="148"/>
    </row>
    <row r="399" s="1" customFormat="1" ht="18">
      <c r="B399" s="148"/>
    </row>
    <row r="400" s="1" customFormat="1" ht="18">
      <c r="B400" s="148"/>
    </row>
    <row r="401" s="1" customFormat="1" ht="18">
      <c r="B401" s="148"/>
    </row>
    <row r="402" s="1" customFormat="1" ht="18">
      <c r="B402" s="148"/>
    </row>
    <row r="403" s="1" customFormat="1" ht="18">
      <c r="B403" s="148"/>
    </row>
    <row r="404" s="1" customFormat="1" ht="18">
      <c r="B404" s="148"/>
    </row>
    <row r="405" s="1" customFormat="1" ht="18">
      <c r="B405" s="148"/>
    </row>
    <row r="406" s="1" customFormat="1" ht="18">
      <c r="B406" s="148"/>
    </row>
    <row r="407" s="1" customFormat="1" ht="18">
      <c r="B407" s="148"/>
    </row>
    <row r="408" s="1" customFormat="1" ht="18">
      <c r="B408" s="148"/>
    </row>
    <row r="409" s="1" customFormat="1" ht="18">
      <c r="B409" s="148"/>
    </row>
    <row r="410" s="1" customFormat="1" ht="18">
      <c r="B410" s="148"/>
    </row>
    <row r="411" s="1" customFormat="1" ht="18">
      <c r="B411" s="148"/>
    </row>
    <row r="412" s="1" customFormat="1" ht="18">
      <c r="B412" s="148"/>
    </row>
    <row r="413" s="1" customFormat="1" ht="18">
      <c r="B413" s="148"/>
    </row>
    <row r="414" s="1" customFormat="1" ht="18">
      <c r="B414" s="148"/>
    </row>
    <row r="415" s="1" customFormat="1" ht="18">
      <c r="B415" s="148"/>
    </row>
    <row r="416" s="1" customFormat="1" ht="18">
      <c r="B416" s="148"/>
    </row>
    <row r="417" s="1" customFormat="1" ht="18">
      <c r="B417" s="148"/>
    </row>
    <row r="418" s="1" customFormat="1" ht="18">
      <c r="B418" s="148"/>
    </row>
  </sheetData>
  <sheetProtection/>
  <mergeCells count="16">
    <mergeCell ref="G8:H8"/>
    <mergeCell ref="I8:J8"/>
    <mergeCell ref="K8:L8"/>
    <mergeCell ref="H35:J35"/>
    <mergeCell ref="A8:A9"/>
    <mergeCell ref="B8:B9"/>
    <mergeCell ref="C8:C9"/>
    <mergeCell ref="D8:D9"/>
    <mergeCell ref="E8:E9"/>
    <mergeCell ref="F8:F9"/>
    <mergeCell ref="A2:M2"/>
    <mergeCell ref="A3:M3"/>
    <mergeCell ref="H5:K5"/>
    <mergeCell ref="H6:K6"/>
    <mergeCell ref="H7:K7"/>
    <mergeCell ref="C6:G6"/>
  </mergeCells>
  <printOptions/>
  <pageMargins left="0.2" right="0.19" top="0.78" bottom="0.21" header="0.17" footer="0.16"/>
  <pageSetup firstPageNumber="12" useFirstPageNumber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8"/>
  <sheetViews>
    <sheetView view="pageBreakPreview" zoomScaleSheetLayoutView="100" zoomScalePageLayoutView="0" workbookViewId="0" topLeftCell="A1">
      <selection activeCell="G32" sqref="G32"/>
    </sheetView>
  </sheetViews>
  <sheetFormatPr defaultColWidth="9.00390625" defaultRowHeight="12.75"/>
  <cols>
    <col min="1" max="1" width="5.25390625" style="0" customWidth="1"/>
    <col min="2" max="2" width="63.875" style="0" customWidth="1"/>
    <col min="3" max="3" width="6.875" style="0" customWidth="1"/>
    <col min="6" max="6" width="10.625" style="0" customWidth="1"/>
    <col min="8" max="8" width="10.75390625" style="0" customWidth="1"/>
  </cols>
  <sheetData>
    <row r="1" spans="2:3" ht="12.75">
      <c r="B1" s="252" t="s">
        <v>183</v>
      </c>
      <c r="C1" s="252"/>
    </row>
    <row r="2" spans="2:3" ht="12.75">
      <c r="B2" s="252"/>
      <c r="C2" s="252"/>
    </row>
    <row r="3" spans="1:6" ht="18">
      <c r="A3" s="222">
        <v>1</v>
      </c>
      <c r="B3" s="247" t="s">
        <v>193</v>
      </c>
      <c r="C3" s="260" t="s">
        <v>13</v>
      </c>
      <c r="D3" s="258">
        <v>1</v>
      </c>
      <c r="E3" s="251">
        <v>112.5</v>
      </c>
      <c r="F3" s="251">
        <f aca="true" t="shared" si="0" ref="F3:F13">D3*E3</f>
        <v>112.5</v>
      </c>
    </row>
    <row r="4" spans="1:6" ht="18">
      <c r="A4" s="222">
        <v>2</v>
      </c>
      <c r="B4" s="247" t="s">
        <v>107</v>
      </c>
      <c r="C4" s="260" t="s">
        <v>13</v>
      </c>
      <c r="D4" s="258">
        <v>1</v>
      </c>
      <c r="E4" s="251">
        <f>51+27</f>
        <v>78</v>
      </c>
      <c r="F4" s="251">
        <f t="shared" si="0"/>
        <v>78</v>
      </c>
    </row>
    <row r="5" spans="1:8" ht="18">
      <c r="A5" s="222">
        <v>3</v>
      </c>
      <c r="B5" s="324" t="s">
        <v>179</v>
      </c>
      <c r="C5" s="260" t="s">
        <v>38</v>
      </c>
      <c r="D5" s="258">
        <v>17</v>
      </c>
      <c r="E5" s="251">
        <v>1</v>
      </c>
      <c r="F5" s="251">
        <f t="shared" si="0"/>
        <v>17</v>
      </c>
      <c r="H5" s="289">
        <f>D5*2</f>
        <v>34</v>
      </c>
    </row>
    <row r="6" spans="1:8" ht="18">
      <c r="A6" s="222">
        <v>4</v>
      </c>
      <c r="B6" s="324" t="s">
        <v>188</v>
      </c>
      <c r="C6" s="260" t="s">
        <v>38</v>
      </c>
      <c r="D6" s="258">
        <v>2</v>
      </c>
      <c r="E6" s="251">
        <v>1</v>
      </c>
      <c r="F6" s="251">
        <f>D6*E6</f>
        <v>2</v>
      </c>
      <c r="H6" s="289">
        <f>D6*1</f>
        <v>2</v>
      </c>
    </row>
    <row r="7" spans="1:8" ht="18">
      <c r="A7" s="222">
        <v>5</v>
      </c>
      <c r="B7" s="324" t="s">
        <v>189</v>
      </c>
      <c r="C7" s="260" t="s">
        <v>38</v>
      </c>
      <c r="D7" s="258">
        <v>43</v>
      </c>
      <c r="E7" s="251">
        <v>1</v>
      </c>
      <c r="F7" s="251">
        <f t="shared" si="0"/>
        <v>43</v>
      </c>
      <c r="H7" s="289">
        <f>D7*2.25</f>
        <v>96.75</v>
      </c>
    </row>
    <row r="8" spans="1:8" ht="18">
      <c r="A8" s="222"/>
      <c r="B8" s="324" t="s">
        <v>190</v>
      </c>
      <c r="C8" s="260" t="s">
        <v>38</v>
      </c>
      <c r="D8" s="258">
        <v>4</v>
      </c>
      <c r="E8" s="251">
        <v>1</v>
      </c>
      <c r="F8" s="251">
        <f>D8*E8</f>
        <v>4</v>
      </c>
      <c r="H8" s="289">
        <f>D8*0.75</f>
        <v>3</v>
      </c>
    </row>
    <row r="9" spans="1:8" ht="18">
      <c r="A9" s="222"/>
      <c r="B9" s="324" t="s">
        <v>191</v>
      </c>
      <c r="C9" s="260" t="s">
        <v>38</v>
      </c>
      <c r="D9" s="258">
        <v>9</v>
      </c>
      <c r="E9" s="251">
        <v>1</v>
      </c>
      <c r="F9" s="251">
        <f>D9*E9</f>
        <v>9</v>
      </c>
      <c r="H9" s="289">
        <f>D9*1</f>
        <v>9</v>
      </c>
    </row>
    <row r="10" spans="1:8" ht="18">
      <c r="A10" s="222">
        <v>7</v>
      </c>
      <c r="B10" s="247" t="s">
        <v>169</v>
      </c>
      <c r="C10" s="260" t="s">
        <v>92</v>
      </c>
      <c r="D10" s="258">
        <v>127</v>
      </c>
      <c r="E10" s="251">
        <v>1</v>
      </c>
      <c r="F10" s="251">
        <f t="shared" si="0"/>
        <v>127</v>
      </c>
      <c r="H10" s="289"/>
    </row>
    <row r="11" spans="1:8" ht="18">
      <c r="A11" s="222">
        <v>8</v>
      </c>
      <c r="B11" s="247" t="s">
        <v>186</v>
      </c>
      <c r="C11" s="276" t="s">
        <v>123</v>
      </c>
      <c r="D11" s="258"/>
      <c r="E11" s="251"/>
      <c r="F11" s="251">
        <f t="shared" si="0"/>
        <v>0</v>
      </c>
      <c r="H11" s="289">
        <f>SUM(H5:H10)</f>
        <v>144.75</v>
      </c>
    </row>
    <row r="12" spans="1:6" ht="18">
      <c r="A12" s="222">
        <v>9</v>
      </c>
      <c r="B12" s="248" t="s">
        <v>168</v>
      </c>
      <c r="C12" s="261" t="s">
        <v>13</v>
      </c>
      <c r="D12" s="259">
        <v>1</v>
      </c>
      <c r="E12" s="250"/>
      <c r="F12" s="250">
        <f t="shared" si="0"/>
        <v>0</v>
      </c>
    </row>
    <row r="13" spans="1:6" ht="18">
      <c r="A13" s="222">
        <v>10</v>
      </c>
      <c r="B13" s="248" t="s">
        <v>150</v>
      </c>
      <c r="C13" s="261" t="s">
        <v>38</v>
      </c>
      <c r="D13" s="259"/>
      <c r="E13" s="250"/>
      <c r="F13" s="250">
        <f t="shared" si="0"/>
        <v>0</v>
      </c>
    </row>
    <row r="14" spans="1:6" ht="18">
      <c r="A14" s="222"/>
      <c r="B14" s="248"/>
      <c r="C14" s="248"/>
      <c r="D14" s="249"/>
      <c r="E14" s="250"/>
      <c r="F14" s="250"/>
    </row>
    <row r="15" spans="1:6" ht="18">
      <c r="A15" s="222"/>
      <c r="B15" s="252" t="s">
        <v>183</v>
      </c>
      <c r="C15" s="252"/>
      <c r="D15" s="222"/>
      <c r="F15" s="253"/>
    </row>
    <row r="16" spans="1:8" ht="18">
      <c r="A16" s="222">
        <v>1</v>
      </c>
      <c r="B16" s="223" t="s">
        <v>170</v>
      </c>
      <c r="C16" s="222" t="s">
        <v>149</v>
      </c>
      <c r="D16" s="225"/>
      <c r="E16" s="225"/>
      <c r="F16" s="254">
        <v>1</v>
      </c>
      <c r="G16" s="225">
        <v>0.5</v>
      </c>
      <c r="H16" s="273">
        <f>E16*F16*G16</f>
        <v>0</v>
      </c>
    </row>
    <row r="17" spans="1:8" ht="18">
      <c r="A17" s="222"/>
      <c r="B17" s="223" t="s">
        <v>98</v>
      </c>
      <c r="C17" s="222" t="s">
        <v>196</v>
      </c>
      <c r="D17" s="225">
        <v>90</v>
      </c>
      <c r="E17" s="225"/>
      <c r="F17" s="254"/>
      <c r="G17" s="225"/>
      <c r="H17" s="273">
        <f>E17*F17</f>
        <v>0</v>
      </c>
    </row>
    <row r="18" spans="1:8" ht="18">
      <c r="A18" s="222"/>
      <c r="B18" s="223" t="s">
        <v>197</v>
      </c>
      <c r="C18" s="222" t="s">
        <v>195</v>
      </c>
      <c r="D18" s="329">
        <v>70</v>
      </c>
      <c r="E18" s="225">
        <v>14</v>
      </c>
      <c r="F18" s="254">
        <v>5</v>
      </c>
      <c r="G18" s="225">
        <v>1</v>
      </c>
      <c r="H18" s="273">
        <f>E18*F18*G18</f>
        <v>70</v>
      </c>
    </row>
    <row r="19" spans="1:8" ht="18">
      <c r="A19" s="222"/>
      <c r="B19" s="223" t="s">
        <v>198</v>
      </c>
      <c r="C19" s="222" t="s">
        <v>195</v>
      </c>
      <c r="D19" s="329">
        <v>8</v>
      </c>
      <c r="E19" s="225">
        <v>10</v>
      </c>
      <c r="F19" s="254">
        <v>4</v>
      </c>
      <c r="G19" s="225">
        <v>0.2</v>
      </c>
      <c r="H19" s="273">
        <f>E19*F19*G19</f>
        <v>8</v>
      </c>
    </row>
    <row r="20" spans="1:8" ht="18">
      <c r="A20" s="222"/>
      <c r="B20" s="223" t="s">
        <v>216</v>
      </c>
      <c r="C20" s="222" t="s">
        <v>127</v>
      </c>
      <c r="D20" s="329">
        <v>31.5</v>
      </c>
      <c r="E20" s="225">
        <v>10</v>
      </c>
      <c r="F20" s="254">
        <v>4</v>
      </c>
      <c r="G20" s="225">
        <v>0.2</v>
      </c>
      <c r="H20" s="273">
        <f>E20*F20*G20</f>
        <v>8</v>
      </c>
    </row>
    <row r="21" spans="1:256" ht="18">
      <c r="A21" s="222"/>
      <c r="B21" s="223" t="s">
        <v>100</v>
      </c>
      <c r="C21" s="222" t="s">
        <v>195</v>
      </c>
      <c r="D21" s="329">
        <v>6.3</v>
      </c>
      <c r="E21" s="225">
        <v>9</v>
      </c>
      <c r="F21" s="254">
        <v>3.5</v>
      </c>
      <c r="G21" s="225">
        <v>0.2</v>
      </c>
      <c r="H21" s="273">
        <f>E21*F21*G21</f>
        <v>6.300000000000001</v>
      </c>
      <c r="IV21">
        <f>SUM(A21:IU21)</f>
        <v>25.3</v>
      </c>
    </row>
    <row r="22" spans="1:8" ht="18">
      <c r="A22" s="222"/>
      <c r="B22" s="223" t="s">
        <v>124</v>
      </c>
      <c r="C22" s="222" t="s">
        <v>13</v>
      </c>
      <c r="D22" s="225">
        <f>51+27</f>
        <v>78</v>
      </c>
      <c r="E22" s="225">
        <v>9</v>
      </c>
      <c r="F22" s="254">
        <v>2.889</v>
      </c>
      <c r="G22" s="225">
        <v>3</v>
      </c>
      <c r="H22" s="273">
        <f>E22*F22*G22</f>
        <v>78.00299999999999</v>
      </c>
    </row>
    <row r="23" spans="1:8" ht="18">
      <c r="A23" s="222"/>
      <c r="B23" s="223" t="s">
        <v>125</v>
      </c>
      <c r="C23" s="222" t="s">
        <v>127</v>
      </c>
      <c r="D23" s="225">
        <v>45</v>
      </c>
      <c r="E23" s="225"/>
      <c r="F23" s="254"/>
      <c r="G23" s="225"/>
      <c r="H23" s="273"/>
    </row>
    <row r="24" spans="1:8" ht="18">
      <c r="A24" s="222"/>
      <c r="B24" s="223" t="s">
        <v>126</v>
      </c>
      <c r="C24" s="222" t="s">
        <v>127</v>
      </c>
      <c r="D24" s="225">
        <v>90</v>
      </c>
      <c r="E24" s="225"/>
      <c r="F24" s="254"/>
      <c r="G24" s="225"/>
      <c r="H24" s="273"/>
    </row>
    <row r="25" spans="1:8" ht="18">
      <c r="A25" s="222"/>
      <c r="B25" s="223"/>
      <c r="C25" s="222"/>
      <c r="D25" s="225"/>
      <c r="E25" s="225"/>
      <c r="F25" s="254"/>
      <c r="G25" s="225"/>
      <c r="H25" s="273"/>
    </row>
    <row r="26" spans="1:8" ht="18">
      <c r="A26" s="222"/>
      <c r="B26" s="223" t="s">
        <v>118</v>
      </c>
      <c r="C26" s="222" t="s">
        <v>127</v>
      </c>
      <c r="D26" s="225"/>
      <c r="E26" s="225">
        <v>9</v>
      </c>
      <c r="F26" s="254">
        <v>3</v>
      </c>
      <c r="G26" s="225">
        <v>2</v>
      </c>
      <c r="H26" s="273">
        <f>E26*F26*G26</f>
        <v>54</v>
      </c>
    </row>
    <row r="27" spans="1:8" ht="18">
      <c r="A27" s="222"/>
      <c r="B27" s="223"/>
      <c r="C27" s="222"/>
      <c r="D27" s="225"/>
      <c r="E27" s="225"/>
      <c r="F27" s="254"/>
      <c r="G27" s="225"/>
      <c r="H27" s="273"/>
    </row>
    <row r="28" spans="1:3" ht="18">
      <c r="A28" s="222"/>
      <c r="B28" s="227" t="s">
        <v>97</v>
      </c>
      <c r="C28" s="222"/>
    </row>
    <row r="29" spans="1:9" ht="18">
      <c r="A29" s="222"/>
      <c r="B29" s="223"/>
      <c r="C29" s="222"/>
      <c r="I29" s="225"/>
    </row>
    <row r="30" spans="1:8" ht="18">
      <c r="A30" s="222">
        <v>1</v>
      </c>
      <c r="B30" s="223" t="s">
        <v>194</v>
      </c>
      <c r="C30" s="222" t="s">
        <v>123</v>
      </c>
      <c r="D30" s="291"/>
      <c r="E30" s="225">
        <v>2400</v>
      </c>
      <c r="F30" s="254">
        <v>5</v>
      </c>
      <c r="G30" s="225">
        <v>0.35</v>
      </c>
      <c r="H30" s="273">
        <f>E30*F30*G30</f>
        <v>4200</v>
      </c>
    </row>
    <row r="31" spans="1:8" ht="18">
      <c r="A31" s="222"/>
      <c r="B31" s="223" t="s">
        <v>114</v>
      </c>
      <c r="C31" s="222" t="s">
        <v>127</v>
      </c>
      <c r="D31" s="274">
        <v>12000</v>
      </c>
      <c r="E31" s="225">
        <f>D31/5</f>
        <v>2400</v>
      </c>
      <c r="F31" s="254">
        <v>5</v>
      </c>
      <c r="G31" s="225">
        <v>0.35</v>
      </c>
      <c r="H31" s="273">
        <f>E31*F31*G31</f>
        <v>4200</v>
      </c>
    </row>
    <row r="32" spans="1:8" ht="18">
      <c r="A32" s="222"/>
      <c r="B32" s="327" t="s">
        <v>192</v>
      </c>
      <c r="C32" s="328" t="s">
        <v>13</v>
      </c>
      <c r="D32" s="291">
        <v>150</v>
      </c>
      <c r="E32" s="225">
        <v>100</v>
      </c>
      <c r="F32" s="254">
        <v>5</v>
      </c>
      <c r="G32" s="225">
        <v>0.3</v>
      </c>
      <c r="H32" s="273">
        <f>E32*F32*G32</f>
        <v>150</v>
      </c>
    </row>
    <row r="33" spans="1:8" ht="18">
      <c r="A33" s="222"/>
      <c r="B33" s="223" t="s">
        <v>128</v>
      </c>
      <c r="C33" s="222"/>
      <c r="D33" s="291"/>
      <c r="E33" s="225"/>
      <c r="F33" s="254">
        <v>4</v>
      </c>
      <c r="G33" s="225">
        <v>0.3</v>
      </c>
      <c r="H33" s="273">
        <f>E33*F33*G33</f>
        <v>0</v>
      </c>
    </row>
    <row r="34" spans="1:8" ht="18">
      <c r="A34" s="222"/>
      <c r="B34" s="223" t="s">
        <v>148</v>
      </c>
      <c r="C34" s="222" t="s">
        <v>127</v>
      </c>
      <c r="D34" s="292">
        <v>90</v>
      </c>
      <c r="E34" s="289">
        <v>9</v>
      </c>
      <c r="F34" s="289">
        <v>10</v>
      </c>
      <c r="G34" s="289">
        <v>0.5</v>
      </c>
      <c r="H34" s="273">
        <f>E34*F34*G34</f>
        <v>45</v>
      </c>
    </row>
    <row r="35" spans="1:4" ht="18">
      <c r="A35" s="222"/>
      <c r="B35" s="223"/>
      <c r="C35" s="223"/>
      <c r="D35" s="222"/>
    </row>
    <row r="36" spans="1:4" ht="18">
      <c r="A36" s="222"/>
      <c r="B36" s="223"/>
      <c r="C36" s="223"/>
      <c r="D36" s="222"/>
    </row>
    <row r="37" spans="1:4" ht="18">
      <c r="A37" s="222"/>
      <c r="B37" s="223"/>
      <c r="C37" s="223"/>
      <c r="D37" s="222"/>
    </row>
    <row r="38" spans="1:8" ht="18">
      <c r="A38" s="222"/>
      <c r="B38" s="223"/>
      <c r="C38" s="223"/>
      <c r="D38" s="222" t="s">
        <v>151</v>
      </c>
      <c r="E38" s="294" t="s">
        <v>152</v>
      </c>
      <c r="F38" s="294" t="s">
        <v>153</v>
      </c>
      <c r="G38" s="294" t="s">
        <v>154</v>
      </c>
      <c r="H38" s="294" t="s">
        <v>155</v>
      </c>
    </row>
    <row r="39" spans="1:4" ht="18">
      <c r="A39" s="222"/>
      <c r="B39" s="223"/>
      <c r="C39" s="223"/>
      <c r="D39" s="222"/>
    </row>
    <row r="40" spans="1:9" ht="18">
      <c r="A40" s="222"/>
      <c r="B40" s="223"/>
      <c r="C40" s="223"/>
      <c r="D40" s="292">
        <v>1.5</v>
      </c>
      <c r="E40" s="427">
        <v>1</v>
      </c>
      <c r="F40" s="427">
        <v>0.5</v>
      </c>
      <c r="G40" s="224">
        <v>0.75</v>
      </c>
      <c r="H40" s="295" t="s">
        <v>156</v>
      </c>
      <c r="I40" s="295">
        <v>12</v>
      </c>
    </row>
    <row r="41" spans="1:9" ht="18">
      <c r="A41" s="222"/>
      <c r="B41" s="223"/>
      <c r="C41" s="223"/>
      <c r="D41" s="292">
        <v>2</v>
      </c>
      <c r="E41" s="427"/>
      <c r="F41" s="427"/>
      <c r="G41" s="295">
        <v>1</v>
      </c>
      <c r="H41" s="295" t="s">
        <v>157</v>
      </c>
      <c r="I41" s="295">
        <v>15.5</v>
      </c>
    </row>
    <row r="42" spans="1:9" ht="18">
      <c r="A42" s="222"/>
      <c r="B42" s="223"/>
      <c r="C42" s="223"/>
      <c r="D42" s="292">
        <v>3</v>
      </c>
      <c r="E42" s="427"/>
      <c r="F42" s="427"/>
      <c r="G42" s="295">
        <v>1.5</v>
      </c>
      <c r="H42" s="295" t="s">
        <v>158</v>
      </c>
      <c r="I42" s="295">
        <v>22</v>
      </c>
    </row>
    <row r="43" spans="1:9" ht="18">
      <c r="A43" s="222"/>
      <c r="B43" s="223"/>
      <c r="C43" s="223"/>
      <c r="D43" s="292">
        <v>4</v>
      </c>
      <c r="E43" s="427"/>
      <c r="F43" s="427"/>
      <c r="G43" s="295">
        <v>2</v>
      </c>
      <c r="H43" s="295" t="s">
        <v>159</v>
      </c>
      <c r="I43" s="295">
        <v>27.3</v>
      </c>
    </row>
    <row r="44" spans="1:9" ht="18">
      <c r="A44" s="222"/>
      <c r="B44" s="223"/>
      <c r="C44" s="223"/>
      <c r="D44" s="292">
        <v>1.5</v>
      </c>
      <c r="E44" s="427"/>
      <c r="F44" s="427">
        <v>1</v>
      </c>
      <c r="G44" s="295">
        <v>1.5</v>
      </c>
      <c r="H44" s="295" t="s">
        <v>160</v>
      </c>
      <c r="I44" s="295">
        <v>16.5</v>
      </c>
    </row>
    <row r="45" spans="1:9" ht="18">
      <c r="A45" s="222"/>
      <c r="B45" s="223"/>
      <c r="C45" s="223"/>
      <c r="D45" s="292">
        <v>2</v>
      </c>
      <c r="E45" s="427"/>
      <c r="F45" s="427"/>
      <c r="G45" s="295">
        <v>2</v>
      </c>
      <c r="H45" s="295" t="s">
        <v>161</v>
      </c>
      <c r="I45" s="295">
        <v>21.5</v>
      </c>
    </row>
    <row r="46" spans="1:9" ht="18">
      <c r="A46" s="222"/>
      <c r="B46" s="223"/>
      <c r="C46" s="223"/>
      <c r="D46" s="292">
        <v>3</v>
      </c>
      <c r="E46" s="427"/>
      <c r="F46" s="427"/>
      <c r="G46" s="295">
        <v>3</v>
      </c>
      <c r="H46" s="295" t="s">
        <v>162</v>
      </c>
      <c r="I46" s="295">
        <v>30</v>
      </c>
    </row>
    <row r="47" spans="1:9" ht="18">
      <c r="A47" s="222"/>
      <c r="B47" s="223"/>
      <c r="C47" s="223"/>
      <c r="D47" s="292">
        <v>4</v>
      </c>
      <c r="E47" s="427"/>
      <c r="F47" s="427"/>
      <c r="G47" s="295">
        <v>4</v>
      </c>
      <c r="H47" s="295" t="s">
        <v>163</v>
      </c>
      <c r="I47" s="295">
        <v>28</v>
      </c>
    </row>
    <row r="48" spans="1:4" ht="18">
      <c r="A48" s="223"/>
      <c r="B48" s="223"/>
      <c r="C48" s="223"/>
      <c r="D48" s="223"/>
    </row>
  </sheetData>
  <sheetProtection/>
  <mergeCells count="3">
    <mergeCell ref="E40:E47"/>
    <mergeCell ref="F40:F43"/>
    <mergeCell ref="F44:F4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ARCHSTUDIA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Davit</cp:lastModifiedBy>
  <cp:lastPrinted>2021-06-10T14:39:43Z</cp:lastPrinted>
  <dcterms:created xsi:type="dcterms:W3CDTF">2003-08-20T10:56:57Z</dcterms:created>
  <dcterms:modified xsi:type="dcterms:W3CDTF">2021-06-14T11:48:36Z</dcterms:modified>
  <cp:category/>
  <cp:version/>
  <cp:contentType/>
  <cp:contentStatus/>
</cp:coreProperties>
</file>